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walgaasnau-my.sharepoint.com/personal/cmacgill_walga_asn_au/Documents/"/>
    </mc:Choice>
  </mc:AlternateContent>
  <xr:revisionPtr revIDLastSave="0" documentId="8_{34B5E3B8-FCB4-4B05-8966-801DB76A0D22}" xr6:coauthVersionLast="47" xr6:coauthVersionMax="47" xr10:uidLastSave="{00000000-0000-0000-0000-000000000000}"/>
  <workbookProtection workbookPassword="CDDE" lockStructure="1"/>
  <bookViews>
    <workbookView xWindow="-110" yWindow="-110" windowWidth="19420" windowHeight="10300" xr2:uid="{7AD23A90-16AF-4981-BCBF-83A1E60D8ED1}"/>
  </bookViews>
  <sheets>
    <sheet name="Residential Buildings" sheetId="14" r:id="rId1"/>
    <sheet name="Residential Buidlding Data" sheetId="9" state="hidden" r:id="rId2"/>
    <sheet name="NEXIS Comparison" sheetId="13" state="hidden" r:id="rId3"/>
    <sheet name="Commercial Buildings" sheetId="15" r:id="rId4"/>
    <sheet name="Road Damage" sheetId="12" r:id="rId5"/>
    <sheet name="Road Damage Assumptions" sheetId="11" state="hidden" r:id="rId6"/>
    <sheet name="Animal Mortalities" sheetId="2" r:id="rId7"/>
    <sheet name="Animal Mortality Data" sheetId="8" state="hidden" r:id="rId8"/>
  </sheets>
  <definedNames>
    <definedName name="AnimalType">'Animal Mortality Data'!$B$4:$B$9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5" l="1"/>
  <c r="H28" i="15" s="1"/>
  <c r="G29" i="15"/>
  <c r="H29" i="15"/>
  <c r="G30" i="15"/>
  <c r="H30" i="15" s="1"/>
  <c r="G31" i="15"/>
  <c r="H31" i="15" s="1"/>
  <c r="G32" i="15"/>
  <c r="H32" i="15" s="1"/>
  <c r="G33" i="15"/>
  <c r="H33" i="15" s="1"/>
  <c r="G34" i="15"/>
  <c r="H34" i="15" s="1"/>
  <c r="G35" i="15"/>
  <c r="H35" i="15" s="1"/>
  <c r="G36" i="15"/>
  <c r="H36" i="15" s="1"/>
  <c r="G37" i="15"/>
  <c r="H37" i="15" s="1"/>
  <c r="G38" i="15"/>
  <c r="H38" i="15" s="1"/>
  <c r="G23" i="15" l="1"/>
  <c r="H23" i="15" s="1"/>
  <c r="G24" i="15"/>
  <c r="H24" i="15" s="1"/>
  <c r="G25" i="15"/>
  <c r="H25" i="15" s="1"/>
  <c r="G26" i="15"/>
  <c r="H26" i="15" s="1"/>
  <c r="G27" i="15"/>
  <c r="H27" i="15" s="1"/>
  <c r="G22" i="15"/>
  <c r="G39" i="15" l="1"/>
  <c r="H22" i="15"/>
  <c r="H39" i="15" s="1"/>
  <c r="C30" i="14"/>
  <c r="C31" i="14"/>
  <c r="C32" i="14"/>
  <c r="D32" i="14" s="1"/>
  <c r="C29" i="14"/>
  <c r="D29" i="14" s="1"/>
  <c r="C20" i="14"/>
  <c r="C21" i="14"/>
  <c r="C22" i="14"/>
  <c r="C23" i="14"/>
  <c r="C24" i="14"/>
  <c r="C25" i="14"/>
  <c r="C19" i="14"/>
  <c r="C41" i="9"/>
  <c r="C42" i="9"/>
  <c r="C43" i="9"/>
  <c r="C40" i="9"/>
  <c r="D27" i="9"/>
  <c r="C28" i="9"/>
  <c r="C29" i="9"/>
  <c r="C30" i="9"/>
  <c r="C31" i="9"/>
  <c r="C32" i="9"/>
  <c r="C33" i="9"/>
  <c r="C27" i="9"/>
  <c r="C20" i="9"/>
  <c r="C22" i="9" s="1"/>
  <c r="D21" i="9"/>
  <c r="D17" i="9"/>
  <c r="D41" i="9" s="1"/>
  <c r="D18" i="9"/>
  <c r="D42" i="9" s="1"/>
  <c r="D19" i="9"/>
  <c r="D43" i="9" s="1"/>
  <c r="D16" i="9"/>
  <c r="D4" i="9"/>
  <c r="D28" i="9" s="1"/>
  <c r="D32" i="13"/>
  <c r="E30" i="13" s="1"/>
  <c r="B32" i="13"/>
  <c r="C32" i="13" s="1"/>
  <c r="C30" i="13" l="1"/>
  <c r="D31" i="14"/>
  <c r="C31" i="13"/>
  <c r="D20" i="9"/>
  <c r="D22" i="9" s="1"/>
  <c r="D40" i="9"/>
  <c r="D44" i="9" s="1"/>
  <c r="D46" i="9" s="1"/>
  <c r="D30" i="14"/>
  <c r="D33" i="14" s="1"/>
  <c r="C33" i="14"/>
  <c r="C26" i="14"/>
  <c r="C44" i="9"/>
  <c r="C45" i="9" s="1"/>
  <c r="D45" i="9" s="1"/>
  <c r="C34" i="9"/>
  <c r="E31" i="13"/>
  <c r="E32" i="13"/>
  <c r="D36" i="9" l="1"/>
  <c r="C35" i="9"/>
  <c r="D9" i="9"/>
  <c r="D33" i="9" s="1"/>
  <c r="D8" i="9"/>
  <c r="D32" i="9" s="1"/>
  <c r="D7" i="9"/>
  <c r="D31" i="9" s="1"/>
  <c r="D5" i="9"/>
  <c r="D29" i="9" s="1"/>
  <c r="D6" i="9"/>
  <c r="D30" i="9" s="1"/>
  <c r="D34" i="9" l="1"/>
  <c r="D35" i="9" s="1"/>
  <c r="D10" i="9"/>
  <c r="C25" i="13"/>
  <c r="C27" i="13"/>
  <c r="D20" i="13"/>
  <c r="B20" i="13"/>
  <c r="D11" i="13"/>
  <c r="E19" i="13" s="1"/>
  <c r="B11" i="13"/>
  <c r="C11" i="13" s="1"/>
  <c r="C5" i="13"/>
  <c r="C7" i="13" l="1"/>
  <c r="C3" i="13"/>
  <c r="E7" i="13"/>
  <c r="E3" i="13"/>
  <c r="C9" i="13"/>
  <c r="C20" i="13"/>
  <c r="E14" i="13"/>
  <c r="E20" i="13"/>
  <c r="E2" i="13"/>
  <c r="E5" i="13"/>
  <c r="E9" i="13"/>
  <c r="E16" i="13"/>
  <c r="E18" i="13"/>
  <c r="C16" i="13"/>
  <c r="C2" i="13"/>
  <c r="C4" i="13"/>
  <c r="C6" i="13"/>
  <c r="C8" i="13"/>
  <c r="C10" i="13"/>
  <c r="C15" i="13"/>
  <c r="C17" i="13"/>
  <c r="C19" i="13"/>
  <c r="C14" i="13"/>
  <c r="C18" i="13"/>
  <c r="E4" i="13"/>
  <c r="E6" i="13"/>
  <c r="E8" i="13"/>
  <c r="E10" i="13"/>
  <c r="E11" i="13"/>
  <c r="E15" i="13"/>
  <c r="E17" i="13"/>
  <c r="B27" i="13" l="1"/>
  <c r="B25" i="13"/>
  <c r="C10" i="9"/>
  <c r="C12" i="9" s="1"/>
  <c r="D12" i="9" l="1"/>
  <c r="D23" i="14"/>
  <c r="D24" i="14"/>
  <c r="D21" i="14"/>
  <c r="D25" i="14"/>
  <c r="D19" i="14"/>
  <c r="D22" i="14"/>
  <c r="D20" i="14"/>
  <c r="D11" i="9"/>
  <c r="H6" i="11"/>
  <c r="H5" i="11"/>
  <c r="C23" i="11" s="1"/>
  <c r="E6" i="11"/>
  <c r="D17" i="11" s="1"/>
  <c r="E5" i="11"/>
  <c r="C16" i="11" s="1"/>
  <c r="D26" i="14" l="1"/>
  <c r="D23" i="11"/>
  <c r="C18" i="11"/>
  <c r="C24" i="11" s="1"/>
  <c r="C21" i="12"/>
  <c r="C22" i="11"/>
  <c r="C22" i="12"/>
  <c r="C19" i="12"/>
  <c r="D18" i="11"/>
  <c r="D24" i="11" s="1"/>
  <c r="D16" i="11"/>
  <c r="E11" i="2"/>
  <c r="E12" i="2"/>
  <c r="E13" i="2"/>
  <c r="E14" i="2"/>
  <c r="E15" i="2"/>
  <c r="E10" i="2"/>
  <c r="D11" i="2"/>
  <c r="D12" i="2"/>
  <c r="D13" i="2"/>
  <c r="D14" i="2"/>
  <c r="D15" i="2"/>
  <c r="D10" i="2"/>
  <c r="C16" i="2"/>
  <c r="C20" i="12" l="1"/>
  <c r="C23" i="12"/>
  <c r="D20" i="12"/>
  <c r="D21" i="12"/>
  <c r="E21" i="12" s="1"/>
  <c r="D22" i="12"/>
  <c r="E22" i="12" s="1"/>
  <c r="D22" i="11"/>
  <c r="D19" i="12"/>
  <c r="C30" i="12"/>
  <c r="C29" i="12"/>
  <c r="C28" i="12"/>
  <c r="C27" i="12"/>
  <c r="E16" i="2"/>
  <c r="D16" i="2"/>
  <c r="E20" i="12" l="1"/>
  <c r="C31" i="12"/>
  <c r="D23" i="12"/>
  <c r="E19" i="12"/>
  <c r="D27" i="12"/>
  <c r="D28" i="12"/>
  <c r="E28" i="12" s="1"/>
  <c r="D29" i="12"/>
  <c r="E29" i="12" s="1"/>
  <c r="D30" i="12"/>
  <c r="E30" i="12" s="1"/>
  <c r="E23" i="12" l="1"/>
  <c r="D31" i="12"/>
  <c r="E27" i="12"/>
  <c r="E3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Samuel Green</author>
  </authors>
  <commentList>
    <comment ref="C5" authorId="0" shapeId="0" xr:uid="{7D5754B0-A094-4C4A-804F-5ACC4B7A1CAA}">
      <text>
        <r>
          <rPr>
            <b/>
            <sz val="9"/>
            <color indexed="81"/>
            <rFont val="Tahoma"/>
            <family val="2"/>
          </rPr>
          <t>Samuel Green:</t>
        </r>
        <r>
          <rPr>
            <sz val="9"/>
            <color indexed="81"/>
            <rFont val="Tahoma"/>
            <family val="2"/>
          </rPr>
          <t xml:space="preserve">
Mean mature live weight of Australian feral</t>
        </r>
      </text>
    </comment>
    <comment ref="C6" authorId="0" shapeId="0" xr:uid="{1872A268-49A1-44E6-9060-EDA407765B60}">
      <text>
        <r>
          <rPr>
            <b/>
            <sz val="9"/>
            <color indexed="81"/>
            <rFont val="Tahoma"/>
            <family val="2"/>
          </rPr>
          <t>Samuel Green:</t>
        </r>
        <r>
          <rPr>
            <sz val="9"/>
            <color indexed="81"/>
            <rFont val="Tahoma"/>
            <family val="2"/>
          </rPr>
          <t xml:space="preserve">
Average live weight of merinos between 14 and 22 months </t>
        </r>
      </text>
    </comment>
    <comment ref="C7" authorId="0" shapeId="0" xr:uid="{28C469FC-F1EE-4ED6-B9C7-FE803FC3029A}">
      <text>
        <r>
          <rPr>
            <b/>
            <sz val="9"/>
            <color indexed="81"/>
            <rFont val="Tahoma"/>
            <family val="2"/>
          </rPr>
          <t>Samuel Green:</t>
        </r>
        <r>
          <rPr>
            <sz val="9"/>
            <color indexed="81"/>
            <rFont val="Tahoma"/>
            <family val="2"/>
          </rPr>
          <t xml:space="preserve">
75kg = Max weight of Porkers &amp; Min weight of Baconer/Finisher</t>
        </r>
      </text>
    </comment>
    <comment ref="C9" authorId="0" shapeId="0" xr:uid="{031E0ECF-6D44-47AD-A6EA-E59B1B8300F7}">
      <text>
        <r>
          <rPr>
            <b/>
            <sz val="9"/>
            <color indexed="81"/>
            <rFont val="Tahoma"/>
            <family val="2"/>
          </rPr>
          <t>Samuel Green:</t>
        </r>
        <r>
          <rPr>
            <sz val="9"/>
            <color indexed="81"/>
            <rFont val="Tahoma"/>
            <family val="2"/>
          </rPr>
          <t xml:space="preserve">
Average of 1.6kg minimum to 3.4kg maximum</t>
        </r>
      </text>
    </comment>
  </commentList>
</comments>
</file>

<file path=xl/sharedStrings.xml><?xml version="1.0" encoding="utf-8"?>
<sst xmlns="http://schemas.openxmlformats.org/spreadsheetml/2006/main" count="275" uniqueCount="145">
  <si>
    <t xml:space="preserve">If you require assistance using this tool please contact Alison Edmunds at alison@askwm.com </t>
  </si>
  <si>
    <t>RESIDENTIAL BUILDING DESTRUCTION WASTE ESTIMATOR</t>
  </si>
  <si>
    <t>INSTRUCTIONS</t>
  </si>
  <si>
    <t xml:space="preserve">Enter the number of seriously damaged or destroyed residential buildings in the yellow cell.  </t>
  </si>
  <si>
    <t>Buildings that are likely to require demolition of more than 30% of the building should be considered seriously damaged.</t>
  </si>
  <si>
    <t>LIMITATIONS</t>
  </si>
  <si>
    <t>This estimator only provides rough estimates on the quantity and composition of waste generated by the demolition of residential buildings.</t>
  </si>
  <si>
    <t>It does not include waste generated by the destruction of trees, gardens, and outdoor buildings.  It also does not include waste generated by soil contamination that may result from an emergency.</t>
  </si>
  <si>
    <t>INPUTS</t>
  </si>
  <si>
    <t>Number of residential buildings destroyed</t>
  </si>
  <si>
    <t>OUTPUTS</t>
  </si>
  <si>
    <t>WASTE MATERIALS GENERATED FROM BUILDING DESTRUCTION</t>
  </si>
  <si>
    <t>Material Type</t>
  </si>
  <si>
    <t>Tonnes</t>
  </si>
  <si>
    <t>Cubic metres</t>
  </si>
  <si>
    <t>Concrete, bricks, stones, footings</t>
  </si>
  <si>
    <t>Asbestos sheeting</t>
  </si>
  <si>
    <t>Fittings</t>
  </si>
  <si>
    <t>Roof tiles</t>
  </si>
  <si>
    <t>Plasterboard</t>
  </si>
  <si>
    <t>Timber</t>
  </si>
  <si>
    <t>Metals (from structures, sheds, fences, etc.)</t>
  </si>
  <si>
    <t>Total</t>
  </si>
  <si>
    <t>WASTE MATERIALS GENERATED FROM BUILDING CONTENTS</t>
  </si>
  <si>
    <t>Furniture</t>
  </si>
  <si>
    <t>Carpet</t>
  </si>
  <si>
    <t>Electronic/electrical equipment</t>
  </si>
  <si>
    <t>Whitegoods</t>
  </si>
  <si>
    <t>Debris Metric - Estimated material composition of average dwelling (not including contents).</t>
  </si>
  <si>
    <t>Material</t>
  </si>
  <si>
    <t>SA (Source: SA Disaster Waste Management Scoping Study)</t>
  </si>
  <si>
    <t>WA</t>
  </si>
  <si>
    <t>Notes</t>
  </si>
  <si>
    <t>Same as SA: Comparison of WA and SA building types using NEXIS database indicates that average building size and construction types are comparable.</t>
  </si>
  <si>
    <t>66% of WA's residential buildings were built after 1981, compared to 46% for SA. Although it is therefore likely that WA would have a lower quantity of asbestos per average residential building ASK has used the SA value to provide a more conservative estimate.</t>
  </si>
  <si>
    <t>SA value multiplied by 1.39 as WA as 39% more dwellings with roof tiles compared to SA (based on analysis of NEXIS data)</t>
  </si>
  <si>
    <t>Total tonnes</t>
  </si>
  <si>
    <t>Total (m3)</t>
  </si>
  <si>
    <t>Conversion ratio (tonnes/m3)</t>
  </si>
  <si>
    <t>Debris Metric - Estimated average weight of contents in a typical home</t>
  </si>
  <si>
    <t>Same as SA: Comparison of WA and SA building types using NEXIS database indicates that average building are comparable.</t>
  </si>
  <si>
    <t>Debris Metric - Estimated material composition per square metre of floor space of average dwelling (not including contents).</t>
  </si>
  <si>
    <t>SA</t>
  </si>
  <si>
    <t>Debris Metric - Estimated average weight of contents per square metre of floor space in a typical home</t>
  </si>
  <si>
    <t>WALL TYPE</t>
  </si>
  <si>
    <t>NUMBER OF BUILDINGS WITH WALLS REINFORCED CONCRETE MASONRY</t>
  </si>
  <si>
    <t>NUMBER OF BUILDINGS WITH WALLS CAVITY AND SOLID MASONRY</t>
  </si>
  <si>
    <t>NUMBER OF BUILDINGS WITH WALLS VENEER MASONRY</t>
  </si>
  <si>
    <t>NUMBER OF BUILDINGS WITH WALLS PRECAST CONCRETE</t>
  </si>
  <si>
    <t>NUMBER OF BUILDINGS WITH WALLS TIMBER</t>
  </si>
  <si>
    <t>NUMBER OF BUILDINGS WITH WALLS METAL SHEETING</t>
  </si>
  <si>
    <t>NUMBER OF BUILDINGS WITH WALLS FIBRE CEMENT</t>
  </si>
  <si>
    <t>NUMBER OF BUILDINGS WITH WALLS MUDBRICK OR RAMMED EARTH</t>
  </si>
  <si>
    <t>NUMBER OF BUILDINGS WITH WALLS SYNTHETIC</t>
  </si>
  <si>
    <t>TOTAL</t>
  </si>
  <si>
    <t>ROOF TYPE</t>
  </si>
  <si>
    <t>NUMBER OF BUILDINGS WITH ROOF TILE</t>
  </si>
  <si>
    <t>NUMBER OF BUILDINGS WITH ROOF METAL SHEETING</t>
  </si>
  <si>
    <t>NUMBER OF BUILDINGS WITH ROOF CONCRETE</t>
  </si>
  <si>
    <t>NUMBER OF BUILDINGS WITH ROOF FIBRE CEMENT</t>
  </si>
  <si>
    <t>NUMBER OF BUILDINGS WITH ROOF IMITATION TILE</t>
  </si>
  <si>
    <t>NUMBER OF BUILDINGS WITH ROOF SYNTHETIC</t>
  </si>
  <si>
    <t>AVERAGE BUILDING AREA</t>
  </si>
  <si>
    <t>NUMBER OF RESIDENTIAL BUILDINGS</t>
  </si>
  <si>
    <t>RESIDENTIAL BUILDING FOOTPRINT (m2)</t>
  </si>
  <si>
    <t>AVERAGE FOOTPRINT PER RESIDENTIAL BUILDING (m2)</t>
  </si>
  <si>
    <t>TOTAL FLOOR AREA</t>
  </si>
  <si>
    <t>AVERAGE FLOOR AREA PER RESIDENTIAL BUILDING (m2)</t>
  </si>
  <si>
    <t>BUILDING AGE</t>
  </si>
  <si>
    <t>NUMBER OF BUILDINGS PRE 1980</t>
  </si>
  <si>
    <t>NUMBER OF BUILDINGS POST 1981</t>
  </si>
  <si>
    <t>COMMERCIAL BUILDING DESTRUCTION WASTE ESTIMATOR</t>
  </si>
  <si>
    <t>Estimate the length, width, and exterior wall height of a building requiring demolition.</t>
  </si>
  <si>
    <t>Enter these dimensions and the building name and address into the yellow cells.</t>
  </si>
  <si>
    <t>Repeat the steps above for each affected commercial building.</t>
  </si>
  <si>
    <t>This estimator only provides rough estimates on the quantity of waste generated by the demolition of commercial buildings and should not be used in situations where accurate metrics are required.</t>
  </si>
  <si>
    <t>ASSUMPTIONS</t>
  </si>
  <si>
    <t>Description</t>
  </si>
  <si>
    <t>Value</t>
  </si>
  <si>
    <t>Units</t>
  </si>
  <si>
    <t>Source</t>
  </si>
  <si>
    <t>Ratio of demolition waste to building volume</t>
  </si>
  <si>
    <t>Cubic metres of demolition waste per cubic metres of building volume</t>
  </si>
  <si>
    <r>
      <t xml:space="preserve">Based on calculations and estimates provided in </t>
    </r>
    <r>
      <rPr>
        <i/>
        <sz val="9.5"/>
        <color theme="1"/>
        <rFont val="Century Gothic"/>
        <family val="2"/>
      </rPr>
      <t>Debris Estimating Field Guide</t>
    </r>
    <r>
      <rPr>
        <sz val="9.5"/>
        <color theme="1"/>
        <rFont val="Century Gothic"/>
        <family val="2"/>
      </rPr>
      <t xml:space="preserve"> (FEMA, 2010)</t>
    </r>
  </si>
  <si>
    <t>Density of demolition waste</t>
  </si>
  <si>
    <t>Tonnes per cubic metre</t>
  </si>
  <si>
    <t>Building Name / Description</t>
  </si>
  <si>
    <t>Building Address</t>
  </si>
  <si>
    <t>Estimated Building Dimensions (metres)</t>
  </si>
  <si>
    <t>Demolition Waste Estimates</t>
  </si>
  <si>
    <t>Length</t>
  </si>
  <si>
    <t>Width</t>
  </si>
  <si>
    <t>Wall Height</t>
  </si>
  <si>
    <t>If you require assistance using this tool please contact Alison Edmunds at alison@askwm.com</t>
  </si>
  <si>
    <t>ROAD DAMAGE WASTE ESTIMATOR</t>
  </si>
  <si>
    <t>Enter the length of each road type that requires demolition due to an emergency event in the yellow cells.</t>
  </si>
  <si>
    <t>This estimator only provides rough estimates on the quantity and composition of waste generated by the demolition of roads, and should not be used in situations where accurate metrics are required.</t>
  </si>
  <si>
    <t>Road Type</t>
  </si>
  <si>
    <t>Length of damaged road (metres)</t>
  </si>
  <si>
    <t>Single lane</t>
  </si>
  <si>
    <t>Two lane</t>
  </si>
  <si>
    <t>Three lane</t>
  </si>
  <si>
    <t>Four lane</t>
  </si>
  <si>
    <t>Cubic metres of waste material</t>
  </si>
  <si>
    <t>Asphalt</t>
  </si>
  <si>
    <t>Sub Base</t>
  </si>
  <si>
    <t>Tonnes of waste material</t>
  </si>
  <si>
    <t>Materials in Full Depth Asphalt Road</t>
  </si>
  <si>
    <t>Depth (metres)</t>
  </si>
  <si>
    <t>Density (tonnes/m3)</t>
  </si>
  <si>
    <t>Min</t>
  </si>
  <si>
    <t>Max</t>
  </si>
  <si>
    <t>Average</t>
  </si>
  <si>
    <t>Sub base</t>
  </si>
  <si>
    <t>Dilger, A. et al. (2011) Supporting Document for Greenhouse Gas Assessment Workbook for Road Projects, Transport Authorities Greenhouse Group Australia and New Zealand (TAGG), Australia,</t>
  </si>
  <si>
    <t>Road Widths  (metres)</t>
  </si>
  <si>
    <t>Shoulder</t>
  </si>
  <si>
    <t>Unsealed Shoulder</t>
  </si>
  <si>
    <t>Lanes</t>
  </si>
  <si>
    <t xml:space="preserve">(https://www.mainroads.wa.gov.au/BuildingRoads/StandardsTechnical/RoadandTrafficEngineering/GuidetoRoadDesign/Pag)es/MRWA_Supplement_to_Austroads_Guide_to_Road_Design___Part_3.aspx#TOCh43 </t>
  </si>
  <si>
    <t>Volume of material per metre (m3/m)</t>
  </si>
  <si>
    <t>Component</t>
  </si>
  <si>
    <t>Tonnes of material per metre (tonnes/m)</t>
  </si>
  <si>
    <t>ANIMAL MORTALITY WASTE ESTIMATOR</t>
  </si>
  <si>
    <t>Enter the estimated number of animal mortalities for each animal type in the yellow cells.</t>
  </si>
  <si>
    <t>Animal Type</t>
  </si>
  <si>
    <t>Number of animal mortalities</t>
  </si>
  <si>
    <t>Quantity of waste generated</t>
  </si>
  <si>
    <t>Cattle</t>
  </si>
  <si>
    <t>Goats</t>
  </si>
  <si>
    <t>Sheep</t>
  </si>
  <si>
    <t>Pigs</t>
  </si>
  <si>
    <t>Horses</t>
  </si>
  <si>
    <t>Poultry</t>
  </si>
  <si>
    <t>Average Weight</t>
  </si>
  <si>
    <t>Average Volume (cubic metres)</t>
  </si>
  <si>
    <t>Kilograms</t>
  </si>
  <si>
    <t>Data Source</t>
  </si>
  <si>
    <r>
      <t xml:space="preserve">ILRI (2018). </t>
    </r>
    <r>
      <rPr>
        <b/>
        <i/>
        <sz val="8.5"/>
        <color theme="1"/>
        <rFont val="Century Gothic"/>
        <family val="2"/>
      </rPr>
      <t>Catte body weights</t>
    </r>
    <r>
      <rPr>
        <sz val="8.5"/>
        <color theme="1"/>
        <rFont val="Century Gothic"/>
        <family val="2"/>
      </rPr>
      <t>. Available at www.fao.org/wairdocs/ilri/x5522e/x5522e0b.htm (accessed May 2018)</t>
    </r>
  </si>
  <si>
    <r>
      <t xml:space="preserve">EPA South Australia (2016). </t>
    </r>
    <r>
      <rPr>
        <b/>
        <sz val="8.5"/>
        <color theme="1"/>
        <rFont val="Century Gothic"/>
        <family val="2"/>
      </rPr>
      <t>Information Sheet:</t>
    </r>
    <r>
      <rPr>
        <sz val="8.5"/>
        <color theme="1"/>
        <rFont val="Century Gothic"/>
        <family val="2"/>
      </rPr>
      <t xml:space="preserve"> </t>
    </r>
    <r>
      <rPr>
        <b/>
        <sz val="8.5"/>
        <color theme="1"/>
        <rFont val="Century Gothic"/>
        <family val="2"/>
      </rPr>
      <t>On-farm disposal of animal carcasses</t>
    </r>
    <r>
      <rPr>
        <sz val="8.5"/>
        <color theme="1"/>
        <rFont val="Century Gothic"/>
        <family val="2"/>
      </rPr>
      <t xml:space="preserve">. Government of South Australia </t>
    </r>
  </si>
  <si>
    <r>
      <t xml:space="preserve">McGregor, B.A (2007). </t>
    </r>
    <r>
      <rPr>
        <b/>
        <i/>
        <sz val="8.5"/>
        <color theme="1"/>
        <rFont val="Century Gothic"/>
        <family val="2"/>
      </rPr>
      <t>Meat and Offal Yields of Goats</t>
    </r>
    <r>
      <rPr>
        <sz val="8.5"/>
        <color theme="1"/>
        <rFont val="Century Gothic"/>
        <family val="2"/>
      </rPr>
      <t>. Produced for Agriculture Victoria</t>
    </r>
  </si>
  <si>
    <r>
      <t xml:space="preserve">Sheep CRC (2008). </t>
    </r>
    <r>
      <rPr>
        <b/>
        <i/>
        <sz val="8.5"/>
        <color theme="1"/>
        <rFont val="Century Gothic"/>
        <family val="2"/>
      </rPr>
      <t>Growth and carcase characteristics of the major sheep breeds in Australia</t>
    </r>
    <r>
      <rPr>
        <sz val="8.5"/>
        <color theme="1"/>
        <rFont val="Century Gothic"/>
        <family val="2"/>
      </rPr>
      <t>. Meat &amp; Livestock Australia</t>
    </r>
  </si>
  <si>
    <r>
      <t xml:space="preserve">AgriFutures Australia (2017). </t>
    </r>
    <r>
      <rPr>
        <b/>
        <i/>
        <sz val="8.5"/>
        <color theme="1"/>
        <rFont val="Century Gothic"/>
        <family val="2"/>
      </rPr>
      <t>Pigs for meat (pork)</t>
    </r>
    <r>
      <rPr>
        <sz val="8.5"/>
        <color theme="1"/>
        <rFont val="Century Gothic"/>
        <family val="2"/>
      </rPr>
      <t>. Available at www.agrifutures.com.au/farm-diversity/pigs-for-meat-pork/ (last accessed May 2018)</t>
    </r>
  </si>
  <si>
    <r>
      <t xml:space="preserve">The Horse (2000). </t>
    </r>
    <r>
      <rPr>
        <b/>
        <i/>
        <sz val="8.5"/>
        <color theme="1"/>
        <rFont val="Century Gothic"/>
        <family val="2"/>
      </rPr>
      <t>Weighing In</t>
    </r>
    <r>
      <rPr>
        <sz val="8.5"/>
        <color theme="1"/>
        <rFont val="Century Gothic"/>
        <family val="2"/>
      </rPr>
      <t>. Available at https://thehorse.com/14015/weighing-in/ (last accessed June 2018)</t>
    </r>
  </si>
  <si>
    <r>
      <t xml:space="preserve">Scolexia Animal and Avian Health Consultancy (2009).  </t>
    </r>
    <r>
      <rPr>
        <b/>
        <i/>
        <sz val="8.5"/>
        <color theme="1"/>
        <rFont val="Century Gothic"/>
        <family val="2"/>
      </rPr>
      <t xml:space="preserve">Structure and Dynamics of Australia’s Commercial Poultry and Ratite Industries. </t>
    </r>
    <r>
      <rPr>
        <sz val="8.5"/>
        <color theme="1"/>
        <rFont val="Century Gothic"/>
        <family val="2"/>
      </rPr>
      <t xml:space="preserve">Prepared for the Victorian Department of Agriculture, Fisheries and Forestry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</si>
</sst>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
    <numFmt numFmtId="167" formatCode="0.00000000000000%"/>
    <numFmt numFmtId="168" formatCode="0.0"/>
    <numFmt numFmtId="169" formatCode="0.0000"/>
  </numFmts>
  <fonts count="22" x14ac:knownFonts="1">
    <font>
      <sz val="9"/>
      <color theme="1"/>
      <name val="Century Gothic"/>
      <family val="2"/>
    </font>
    <font>
      <sz val="11"/>
      <color theme="1"/>
      <name val="Calibri"/>
      <family val="2"/>
      <scheme val="minor"/>
    </font>
    <font>
      <sz val="9"/>
      <color indexed="81"/>
      <name val="Tahoma"/>
      <family val="2"/>
    </font>
    <font>
      <b/>
      <sz val="9"/>
      <color indexed="81"/>
      <name val="Tahoma"/>
      <family val="2"/>
    </font>
    <font>
      <sz val="11"/>
      <name val="Calibri"/>
      <family val="2"/>
    </font>
    <font>
      <sz val="8.5"/>
      <color theme="0"/>
      <name val="Century Gothic"/>
      <family val="2"/>
    </font>
    <font>
      <sz val="8.5"/>
      <color theme="1"/>
      <name val="Century Gothic"/>
      <family val="2"/>
    </font>
    <font>
      <b/>
      <sz val="8.5"/>
      <color theme="1"/>
      <name val="Century Gothic"/>
      <family val="2"/>
    </font>
    <font>
      <b/>
      <sz val="8.5"/>
      <color theme="0"/>
      <name val="Century Gothic"/>
      <family val="2"/>
    </font>
    <font>
      <sz val="8.5"/>
      <name val="Century Gothic"/>
      <family val="2"/>
    </font>
    <font>
      <b/>
      <sz val="8.5"/>
      <name val="Century Gothic"/>
      <family val="2"/>
    </font>
    <font>
      <sz val="8.5"/>
      <color rgb="FFFF0000"/>
      <name val="Century Gothic"/>
      <family val="2"/>
    </font>
    <font>
      <b/>
      <i/>
      <sz val="8.5"/>
      <color theme="1"/>
      <name val="Century Gothic"/>
      <family val="2"/>
    </font>
    <font>
      <b/>
      <sz val="12"/>
      <color rgb="FF17365D"/>
      <name val="Century Gothic"/>
      <family val="2"/>
    </font>
    <font>
      <sz val="9.5"/>
      <color theme="0"/>
      <name val="Century Gothic"/>
      <family val="2"/>
    </font>
    <font>
      <sz val="9.5"/>
      <color theme="1"/>
      <name val="Century Gothic"/>
      <family val="2"/>
    </font>
    <font>
      <b/>
      <sz val="9.5"/>
      <color rgb="FF17365D"/>
      <name val="Century Gothic"/>
      <family val="2"/>
    </font>
    <font>
      <i/>
      <sz val="9.5"/>
      <color theme="1"/>
      <name val="Century Gothic"/>
      <family val="2"/>
    </font>
    <font>
      <sz val="9.5"/>
      <name val="Century Gothic"/>
      <family val="2"/>
    </font>
    <font>
      <b/>
      <sz val="9.5"/>
      <color theme="1"/>
      <name val="Century Gothic"/>
      <family val="2"/>
    </font>
    <font>
      <b/>
      <sz val="14"/>
      <color rgb="FF17365D"/>
      <name val="Century Gothic"/>
      <family val="2"/>
    </font>
    <font>
      <sz val="11"/>
      <color theme="1"/>
      <name val="Century Gothic"/>
      <family val="2"/>
    </font>
  </fonts>
  <fills count="9">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17365D"/>
        <bgColor indexed="64"/>
      </patternFill>
    </fill>
    <fill>
      <patternFill patternType="solid">
        <fgColor theme="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s>
  <cellStyleXfs count="3">
    <xf numFmtId="0" fontId="0" fillId="0" borderId="0"/>
    <xf numFmtId="0" fontId="1" fillId="0" borderId="0"/>
    <xf numFmtId="0" fontId="4" fillId="0" borderId="0"/>
  </cellStyleXfs>
  <cellXfs count="219">
    <xf numFmtId="0" fontId="0" fillId="0" borderId="0" xfId="0"/>
    <xf numFmtId="0" fontId="6" fillId="0" borderId="1" xfId="0" applyFont="1" applyBorder="1" applyAlignment="1">
      <alignment horizontal="center" vertical="center"/>
    </xf>
    <xf numFmtId="0" fontId="6" fillId="0" borderId="1" xfId="0" applyFont="1" applyBorder="1"/>
    <xf numFmtId="0" fontId="6" fillId="0" borderId="0" xfId="0" applyFont="1"/>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164" fontId="6" fillId="0" borderId="1" xfId="0" applyNumberFormat="1" applyFont="1" applyBorder="1" applyAlignment="1">
      <alignment horizontal="center"/>
    </xf>
    <xf numFmtId="165" fontId="6" fillId="0" borderId="1" xfId="0" applyNumberFormat="1" applyFont="1" applyBorder="1"/>
    <xf numFmtId="0" fontId="5" fillId="6" borderId="1" xfId="0" applyFont="1" applyFill="1" applyBorder="1" applyAlignment="1">
      <alignment horizontal="center"/>
    </xf>
    <xf numFmtId="0" fontId="5" fillId="6" borderId="1" xfId="0" applyFont="1" applyFill="1" applyBorder="1" applyAlignment="1">
      <alignment vertical="center"/>
    </xf>
    <xf numFmtId="0" fontId="6" fillId="0" borderId="0" xfId="0" applyFont="1" applyAlignment="1">
      <alignment horizontal="center"/>
    </xf>
    <xf numFmtId="0" fontId="6" fillId="0" borderId="0" xfId="0" applyFont="1" applyAlignment="1">
      <alignment vertical="center"/>
    </xf>
    <xf numFmtId="0" fontId="9" fillId="0" borderId="0" xfId="2" applyFont="1"/>
    <xf numFmtId="0" fontId="9" fillId="0" borderId="4" xfId="2" applyFont="1" applyBorder="1" applyAlignment="1">
      <alignment horizontal="left" vertical="center" wrapText="1"/>
    </xf>
    <xf numFmtId="3" fontId="9" fillId="0" borderId="1" xfId="2" applyNumberFormat="1" applyFont="1" applyBorder="1" applyAlignment="1">
      <alignment vertical="center"/>
    </xf>
    <xf numFmtId="166" fontId="9" fillId="0" borderId="1" xfId="2" applyNumberFormat="1" applyFont="1" applyBorder="1" applyAlignment="1">
      <alignment vertical="center"/>
    </xf>
    <xf numFmtId="0" fontId="10" fillId="0" borderId="1" xfId="2" applyFont="1" applyBorder="1" applyAlignment="1">
      <alignment vertical="center"/>
    </xf>
    <xf numFmtId="3" fontId="10" fillId="0" borderId="1" xfId="2" applyNumberFormat="1" applyFont="1" applyBorder="1" applyAlignment="1">
      <alignment vertical="center"/>
    </xf>
    <xf numFmtId="166" fontId="10" fillId="0" borderId="1" xfId="2" applyNumberFormat="1" applyFont="1" applyBorder="1" applyAlignment="1">
      <alignment vertical="center"/>
    </xf>
    <xf numFmtId="0" fontId="9" fillId="0" borderId="1" xfId="2" applyFont="1" applyBorder="1" applyAlignment="1">
      <alignment horizontal="left" vertical="center" wrapText="1"/>
    </xf>
    <xf numFmtId="0" fontId="9" fillId="0" borderId="1" xfId="2" applyFont="1" applyBorder="1" applyAlignment="1">
      <alignment horizontal="right" vertical="center"/>
    </xf>
    <xf numFmtId="166" fontId="9" fillId="0" borderId="1" xfId="2" applyNumberFormat="1" applyFont="1" applyBorder="1" applyAlignment="1">
      <alignment horizontal="right" vertical="center"/>
    </xf>
    <xf numFmtId="167" fontId="9" fillId="0" borderId="0" xfId="2" applyNumberFormat="1" applyFont="1"/>
    <xf numFmtId="3" fontId="10" fillId="0" borderId="1" xfId="2" applyNumberFormat="1" applyFont="1" applyBorder="1" applyAlignment="1">
      <alignment horizontal="right" vertical="center"/>
    </xf>
    <xf numFmtId="166" fontId="10" fillId="0" borderId="1" xfId="2" applyNumberFormat="1" applyFont="1" applyBorder="1" applyAlignment="1">
      <alignment horizontal="right" vertical="center"/>
    </xf>
    <xf numFmtId="0" fontId="9" fillId="0" borderId="1" xfId="2" applyFont="1" applyBorder="1"/>
    <xf numFmtId="3" fontId="9" fillId="0" borderId="1" xfId="2" applyNumberFormat="1" applyFont="1" applyBorder="1"/>
    <xf numFmtId="0" fontId="9" fillId="0" borderId="1" xfId="0" applyFont="1" applyBorder="1" applyAlignment="1">
      <alignment horizontal="left" vertical="center" wrapText="1"/>
    </xf>
    <xf numFmtId="0" fontId="9" fillId="0" borderId="1" xfId="0" applyFont="1" applyBorder="1" applyAlignment="1">
      <alignment vertical="center"/>
    </xf>
    <xf numFmtId="9" fontId="9" fillId="0" borderId="1" xfId="0" applyNumberFormat="1" applyFont="1" applyBorder="1" applyAlignment="1">
      <alignment vertical="center"/>
    </xf>
    <xf numFmtId="0" fontId="10" fillId="0" borderId="1" xfId="0" applyFont="1" applyBorder="1" applyAlignment="1">
      <alignment horizontal="left" vertical="center"/>
    </xf>
    <xf numFmtId="0" fontId="10" fillId="0" borderId="1" xfId="0" applyFont="1" applyBorder="1" applyAlignment="1">
      <alignment vertical="center"/>
    </xf>
    <xf numFmtId="0" fontId="6" fillId="0" borderId="1" xfId="0" applyFont="1" applyBorder="1" applyAlignment="1">
      <alignment vertical="center"/>
    </xf>
    <xf numFmtId="164" fontId="6" fillId="0" borderId="1" xfId="0" applyNumberFormat="1" applyFont="1" applyBorder="1" applyAlignment="1">
      <alignment vertical="center"/>
    </xf>
    <xf numFmtId="0" fontId="6" fillId="0" borderId="1" xfId="0" applyFont="1" applyBorder="1" applyAlignment="1">
      <alignment vertical="center" wrapText="1"/>
    </xf>
    <xf numFmtId="0" fontId="7" fillId="0" borderId="1" xfId="0" applyFont="1" applyBorder="1" applyAlignment="1">
      <alignment vertical="center"/>
    </xf>
    <xf numFmtId="3" fontId="7" fillId="0" borderId="1" xfId="0" applyNumberFormat="1" applyFont="1" applyBorder="1" applyAlignment="1">
      <alignment vertical="center"/>
    </xf>
    <xf numFmtId="168" fontId="7" fillId="0" borderId="1" xfId="0" applyNumberFormat="1" applyFont="1" applyBorder="1"/>
    <xf numFmtId="168" fontId="7" fillId="0" borderId="1" xfId="0" applyNumberFormat="1" applyFont="1" applyBorder="1" applyAlignment="1">
      <alignment vertical="center"/>
    </xf>
    <xf numFmtId="164" fontId="7" fillId="0" borderId="1" xfId="0" applyNumberFormat="1" applyFont="1" applyBorder="1" applyAlignment="1">
      <alignment vertical="center"/>
    </xf>
    <xf numFmtId="0" fontId="7" fillId="0" borderId="1" xfId="0" applyFont="1" applyBorder="1"/>
    <xf numFmtId="165" fontId="6" fillId="0" borderId="1" xfId="0" applyNumberFormat="1" applyFont="1" applyBorder="1" applyAlignment="1">
      <alignment vertical="center"/>
    </xf>
    <xf numFmtId="0" fontId="11" fillId="0" borderId="0" xfId="0" applyFont="1"/>
    <xf numFmtId="165" fontId="7" fillId="0" borderId="1" xfId="0" applyNumberFormat="1" applyFont="1" applyBorder="1" applyAlignment="1">
      <alignment vertical="center"/>
    </xf>
    <xf numFmtId="165" fontId="7" fillId="0" borderId="1" xfId="0" applyNumberFormat="1" applyFont="1" applyBorder="1"/>
    <xf numFmtId="169" fontId="6" fillId="0" borderId="1" xfId="0" applyNumberFormat="1" applyFont="1" applyBorder="1" applyAlignment="1">
      <alignment vertical="center"/>
    </xf>
    <xf numFmtId="169" fontId="7" fillId="0" borderId="1" xfId="0" applyNumberFormat="1" applyFont="1" applyBorder="1" applyAlignment="1">
      <alignment vertical="center"/>
    </xf>
    <xf numFmtId="169" fontId="7" fillId="0" borderId="1" xfId="0" applyNumberFormat="1" applyFont="1" applyBorder="1"/>
    <xf numFmtId="0" fontId="5" fillId="3" borderId="1" xfId="0" applyFont="1" applyFill="1" applyBorder="1"/>
    <xf numFmtId="0" fontId="6" fillId="0" borderId="1" xfId="0" applyFont="1" applyBorder="1" applyAlignment="1">
      <alignment wrapText="1"/>
    </xf>
    <xf numFmtId="0" fontId="6" fillId="0" borderId="0" xfId="0" applyFont="1" applyAlignment="1">
      <alignment wrapText="1"/>
    </xf>
    <xf numFmtId="0" fontId="6" fillId="0" borderId="0" xfId="0" applyFont="1" applyAlignment="1">
      <alignment vertical="center" wrapText="1"/>
    </xf>
    <xf numFmtId="0" fontId="8" fillId="6" borderId="0" xfId="2" applyFont="1" applyFill="1" applyAlignment="1">
      <alignment horizontal="center" vertical="center"/>
    </xf>
    <xf numFmtId="0" fontId="8" fillId="6" borderId="1" xfId="2" applyFont="1" applyFill="1" applyBorder="1" applyAlignment="1">
      <alignment horizontal="center" vertical="center"/>
    </xf>
    <xf numFmtId="0" fontId="6" fillId="7" borderId="0" xfId="0" applyFont="1" applyFill="1"/>
    <xf numFmtId="0" fontId="6" fillId="7" borderId="0" xfId="0" applyFont="1" applyFill="1" applyAlignment="1">
      <alignment horizontal="left" vertical="center" indent="1"/>
    </xf>
    <xf numFmtId="0" fontId="13" fillId="0" borderId="0" xfId="0" applyFont="1" applyAlignment="1">
      <alignment horizontal="center"/>
    </xf>
    <xf numFmtId="0" fontId="6" fillId="0" borderId="0" xfId="0" applyFont="1" applyAlignment="1">
      <alignment horizontal="left" vertical="center" indent="1"/>
    </xf>
    <xf numFmtId="0" fontId="15" fillId="0" borderId="0" xfId="0" applyFont="1" applyAlignment="1">
      <alignment horizontal="left" vertical="center" indent="1"/>
    </xf>
    <xf numFmtId="0" fontId="14" fillId="0" borderId="0" xfId="0" applyFont="1" applyAlignment="1">
      <alignment horizontal="left" vertical="center" indent="1"/>
    </xf>
    <xf numFmtId="0" fontId="15" fillId="0" borderId="0" xfId="0" applyFont="1"/>
    <xf numFmtId="0" fontId="14" fillId="6" borderId="25" xfId="0" applyFont="1" applyFill="1" applyBorder="1" applyAlignment="1">
      <alignment horizontal="center" vertical="center"/>
    </xf>
    <xf numFmtId="0" fontId="14" fillId="6" borderId="27" xfId="0" applyFont="1" applyFill="1" applyBorder="1" applyAlignment="1">
      <alignment horizontal="center" vertical="center" wrapText="1"/>
    </xf>
    <xf numFmtId="0" fontId="15" fillId="0" borderId="0" xfId="0" applyFont="1" applyAlignment="1">
      <alignment horizontal="center"/>
    </xf>
    <xf numFmtId="0" fontId="14" fillId="6" borderId="1" xfId="0" applyFont="1" applyFill="1" applyBorder="1" applyAlignment="1">
      <alignment horizontal="center" vertical="center"/>
    </xf>
    <xf numFmtId="0" fontId="14" fillId="6" borderId="13" xfId="0" applyFont="1" applyFill="1" applyBorder="1" applyAlignment="1">
      <alignment horizontal="center" vertical="center"/>
    </xf>
    <xf numFmtId="0" fontId="15" fillId="4" borderId="14" xfId="0" applyFont="1" applyFill="1" applyBorder="1" applyAlignment="1">
      <alignment horizontal="left" indent="1"/>
    </xf>
    <xf numFmtId="3" fontId="15" fillId="4" borderId="15" xfId="0" applyNumberFormat="1" applyFont="1" applyFill="1" applyBorder="1" applyAlignment="1">
      <alignment horizontal="right" indent="1"/>
    </xf>
    <xf numFmtId="3" fontId="15" fillId="4" borderId="16" xfId="0" applyNumberFormat="1" applyFont="1" applyFill="1" applyBorder="1" applyAlignment="1">
      <alignment horizontal="right" indent="1"/>
    </xf>
    <xf numFmtId="0" fontId="16" fillId="0" borderId="34" xfId="0" applyFont="1" applyBorder="1" applyAlignment="1">
      <alignment horizontal="center"/>
    </xf>
    <xf numFmtId="0" fontId="16" fillId="0" borderId="0" xfId="0" applyFont="1" applyAlignment="1">
      <alignment horizontal="center"/>
    </xf>
    <xf numFmtId="0" fontId="15" fillId="0" borderId="0" xfId="0" applyFont="1" applyAlignment="1">
      <alignment vertical="center"/>
    </xf>
    <xf numFmtId="0" fontId="14" fillId="6" borderId="12" xfId="0" applyFont="1" applyFill="1" applyBorder="1" applyAlignment="1">
      <alignment horizontal="left" vertical="center" indent="1"/>
    </xf>
    <xf numFmtId="0" fontId="15" fillId="5" borderId="1" xfId="0" applyFont="1" applyFill="1" applyBorder="1" applyAlignment="1">
      <alignment horizontal="center" vertical="center"/>
    </xf>
    <xf numFmtId="0" fontId="15" fillId="5" borderId="15"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4" xfId="0" applyFont="1" applyFill="1" applyBorder="1" applyAlignment="1">
      <alignment horizontal="center" vertical="center" wrapText="1"/>
    </xf>
    <xf numFmtId="0" fontId="15" fillId="0" borderId="0" xfId="0" applyFont="1" applyAlignment="1">
      <alignment wrapText="1"/>
    </xf>
    <xf numFmtId="0" fontId="15" fillId="0" borderId="34" xfId="0" applyFont="1" applyBorder="1" applyAlignment="1">
      <alignment vertical="center"/>
    </xf>
    <xf numFmtId="0" fontId="15" fillId="7" borderId="0" xfId="0" applyFont="1" applyFill="1" applyAlignment="1">
      <alignment horizontal="center" vertical="center"/>
    </xf>
    <xf numFmtId="0" fontId="14" fillId="3"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3"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5" fillId="8" borderId="12" xfId="0" applyFont="1" applyFill="1" applyBorder="1" applyAlignment="1">
      <alignment horizontal="left" vertical="center" indent="1"/>
    </xf>
    <xf numFmtId="3" fontId="15" fillId="8" borderId="1" xfId="0" applyNumberFormat="1" applyFont="1" applyFill="1" applyBorder="1" applyAlignment="1">
      <alignment horizontal="right" vertical="center" indent="1"/>
    </xf>
    <xf numFmtId="3" fontId="15" fillId="8" borderId="13" xfId="0" applyNumberFormat="1" applyFont="1" applyFill="1" applyBorder="1" applyAlignment="1">
      <alignment horizontal="right" vertical="center" indent="1"/>
    </xf>
    <xf numFmtId="0" fontId="15" fillId="8" borderId="1" xfId="0" applyFont="1" applyFill="1" applyBorder="1" applyAlignment="1">
      <alignment horizontal="right" vertical="center" indent="1"/>
    </xf>
    <xf numFmtId="0" fontId="15" fillId="8" borderId="13" xfId="0" applyFont="1" applyFill="1" applyBorder="1" applyAlignment="1">
      <alignment horizontal="right" vertical="center" indent="1"/>
    </xf>
    <xf numFmtId="0" fontId="15" fillId="8" borderId="12" xfId="0" applyFont="1" applyFill="1" applyBorder="1" applyAlignment="1">
      <alignment horizontal="left" vertical="center" wrapText="1" indent="1"/>
    </xf>
    <xf numFmtId="0" fontId="15" fillId="8" borderId="14" xfId="0" applyFont="1" applyFill="1" applyBorder="1" applyAlignment="1">
      <alignment horizontal="left" vertical="center" wrapText="1" indent="1"/>
    </xf>
    <xf numFmtId="3" fontId="15" fillId="8" borderId="23" xfId="0" applyNumberFormat="1" applyFont="1" applyFill="1" applyBorder="1" applyAlignment="1">
      <alignment horizontal="right" vertical="center" indent="1"/>
    </xf>
    <xf numFmtId="3" fontId="15" fillId="8" borderId="24" xfId="0" applyNumberFormat="1" applyFont="1" applyFill="1" applyBorder="1" applyAlignment="1">
      <alignment horizontal="right" vertical="center" indent="1"/>
    </xf>
    <xf numFmtId="0" fontId="15" fillId="8" borderId="12" xfId="0" applyFont="1" applyFill="1" applyBorder="1" applyAlignment="1">
      <alignment horizontal="left" indent="1"/>
    </xf>
    <xf numFmtId="0" fontId="15" fillId="8" borderId="14" xfId="0" applyFont="1" applyFill="1" applyBorder="1" applyAlignment="1">
      <alignment horizontal="left" indent="1"/>
    </xf>
    <xf numFmtId="3" fontId="15" fillId="8" borderId="1" xfId="0" applyNumberFormat="1" applyFont="1" applyFill="1" applyBorder="1" applyAlignment="1">
      <alignment horizontal="right" indent="1"/>
    </xf>
    <xf numFmtId="3" fontId="15" fillId="8" borderId="13" xfId="0" applyNumberFormat="1" applyFont="1" applyFill="1" applyBorder="1" applyAlignment="1">
      <alignment horizontal="right" indent="1"/>
    </xf>
    <xf numFmtId="3" fontId="15" fillId="4" borderId="28" xfId="0" applyNumberFormat="1" applyFont="1" applyFill="1" applyBorder="1" applyAlignment="1">
      <alignment horizontal="right" vertical="center" indent="1"/>
    </xf>
    <xf numFmtId="3" fontId="15" fillId="4" borderId="29" xfId="0" applyNumberFormat="1" applyFont="1" applyFill="1" applyBorder="1" applyAlignment="1">
      <alignment horizontal="right" vertical="center" indent="1"/>
    </xf>
    <xf numFmtId="0" fontId="19" fillId="4" borderId="12" xfId="0" applyFont="1" applyFill="1" applyBorder="1" applyAlignment="1">
      <alignment horizontal="left" vertical="center" indent="1"/>
    </xf>
    <xf numFmtId="3" fontId="19" fillId="4" borderId="1" xfId="0" applyNumberFormat="1" applyFont="1" applyFill="1" applyBorder="1" applyAlignment="1">
      <alignment horizontal="right" vertical="center" indent="1"/>
    </xf>
    <xf numFmtId="3" fontId="19" fillId="4" borderId="13" xfId="0" applyNumberFormat="1" applyFont="1" applyFill="1" applyBorder="1" applyAlignment="1">
      <alignment horizontal="right" vertical="center" indent="1"/>
    </xf>
    <xf numFmtId="0" fontId="19" fillId="4" borderId="14" xfId="0" applyFont="1" applyFill="1" applyBorder="1" applyAlignment="1">
      <alignment horizontal="left" vertical="center" indent="1"/>
    </xf>
    <xf numFmtId="0" fontId="19" fillId="4" borderId="15" xfId="0" applyFont="1" applyFill="1" applyBorder="1" applyAlignment="1">
      <alignment horizontal="right" vertical="center" indent="1"/>
    </xf>
    <xf numFmtId="0" fontId="19" fillId="4" borderId="16" xfId="0" applyFont="1" applyFill="1" applyBorder="1" applyAlignment="1">
      <alignment horizontal="right" vertical="center" indent="1"/>
    </xf>
    <xf numFmtId="0" fontId="19" fillId="4" borderId="15" xfId="0" applyFont="1" applyFill="1" applyBorder="1" applyAlignment="1">
      <alignment horizontal="center" vertical="center"/>
    </xf>
    <xf numFmtId="3" fontId="19" fillId="4" borderId="15" xfId="0" applyNumberFormat="1" applyFont="1" applyFill="1" applyBorder="1" applyAlignment="1">
      <alignment horizontal="right" vertical="center" indent="1"/>
    </xf>
    <xf numFmtId="3" fontId="19" fillId="4" borderId="16" xfId="0" applyNumberFormat="1" applyFont="1" applyFill="1" applyBorder="1" applyAlignment="1">
      <alignment horizontal="right" vertical="center" indent="1"/>
    </xf>
    <xf numFmtId="164" fontId="15" fillId="8" borderId="1" xfId="0" applyNumberFormat="1" applyFont="1" applyFill="1" applyBorder="1" applyAlignment="1">
      <alignment horizontal="right" vertical="center" indent="1"/>
    </xf>
    <xf numFmtId="164" fontId="15" fillId="8" borderId="13" xfId="0" applyNumberFormat="1" applyFont="1" applyFill="1" applyBorder="1" applyAlignment="1">
      <alignment horizontal="right" vertical="center" indent="1"/>
    </xf>
    <xf numFmtId="0" fontId="15" fillId="7" borderId="34" xfId="0" applyFont="1" applyFill="1" applyBorder="1" applyAlignment="1">
      <alignment horizontal="center" vertical="center"/>
    </xf>
    <xf numFmtId="3" fontId="15" fillId="7" borderId="34" xfId="0" applyNumberFormat="1" applyFont="1" applyFill="1" applyBorder="1" applyAlignment="1">
      <alignment horizontal="center" vertical="center"/>
    </xf>
    <xf numFmtId="0" fontId="6" fillId="0" borderId="0" xfId="0" applyFont="1" applyAlignment="1">
      <alignment horizontal="left"/>
    </xf>
    <xf numFmtId="0" fontId="15" fillId="2" borderId="13" xfId="0" applyFont="1" applyFill="1" applyBorder="1" applyAlignment="1" applyProtection="1">
      <alignment horizontal="center"/>
      <protection locked="0"/>
    </xf>
    <xf numFmtId="0" fontId="15" fillId="2" borderId="16" xfId="0" applyFont="1" applyFill="1" applyBorder="1" applyAlignment="1" applyProtection="1">
      <alignment horizontal="center"/>
      <protection locked="0"/>
    </xf>
    <xf numFmtId="0" fontId="15" fillId="2" borderId="23" xfId="0" applyFont="1" applyFill="1" applyBorder="1" applyAlignment="1" applyProtection="1">
      <alignment horizontal="left" vertical="center" indent="1"/>
      <protection locked="0"/>
    </xf>
    <xf numFmtId="0" fontId="15" fillId="2" borderId="3" xfId="0" applyFont="1" applyFill="1" applyBorder="1" applyAlignment="1" applyProtection="1">
      <alignment horizontal="left" vertical="center" indent="1"/>
      <protection locked="0"/>
    </xf>
    <xf numFmtId="0" fontId="15" fillId="2" borderId="3" xfId="0" applyFont="1" applyFill="1" applyBorder="1" applyAlignment="1" applyProtection="1">
      <alignment horizontal="right" vertical="center" indent="1"/>
      <protection locked="0"/>
    </xf>
    <xf numFmtId="0" fontId="15" fillId="2" borderId="24" xfId="0" applyFont="1" applyFill="1" applyBorder="1" applyAlignment="1" applyProtection="1">
      <alignment horizontal="right" vertical="center" indent="1"/>
      <protection locked="0"/>
    </xf>
    <xf numFmtId="0" fontId="15" fillId="2" borderId="12" xfId="0" applyFont="1" applyFill="1" applyBorder="1" applyAlignment="1" applyProtection="1">
      <alignment horizontal="left" vertical="center" indent="1"/>
      <protection locked="0"/>
    </xf>
    <xf numFmtId="0" fontId="15" fillId="2" borderId="1" xfId="0" applyFont="1" applyFill="1" applyBorder="1" applyAlignment="1" applyProtection="1">
      <alignment horizontal="left" vertical="center" indent="1"/>
      <protection locked="0"/>
    </xf>
    <xf numFmtId="0" fontId="15" fillId="2" borderId="1" xfId="0" applyFont="1" applyFill="1" applyBorder="1" applyAlignment="1" applyProtection="1">
      <alignment horizontal="right" vertical="center" indent="1"/>
      <protection locked="0"/>
    </xf>
    <xf numFmtId="0" fontId="15" fillId="2" borderId="13" xfId="0" applyFont="1" applyFill="1" applyBorder="1" applyAlignment="1" applyProtection="1">
      <alignment horizontal="right" vertical="center" indent="1"/>
      <protection locked="0"/>
    </xf>
    <xf numFmtId="3" fontId="15" fillId="2" borderId="16" xfId="0" applyNumberFormat="1" applyFont="1" applyFill="1" applyBorder="1" applyAlignment="1" applyProtection="1">
      <alignment horizontal="center" vertical="center"/>
      <protection locked="0"/>
    </xf>
    <xf numFmtId="0" fontId="21" fillId="0" borderId="0" xfId="0" applyFont="1" applyAlignment="1">
      <alignment horizontal="center" vertical="center" wrapText="1"/>
    </xf>
    <xf numFmtId="0" fontId="18" fillId="8" borderId="12" xfId="0"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4" fillId="8" borderId="13" xfId="0" applyFont="1" applyFill="1" applyBorder="1" applyAlignment="1">
      <alignment horizontal="left" vertical="center" wrapText="1" indent="1"/>
    </xf>
    <xf numFmtId="0" fontId="18" fillId="8" borderId="14" xfId="0" applyFont="1" applyFill="1" applyBorder="1" applyAlignment="1">
      <alignment horizontal="left" vertical="center" wrapText="1" indent="1"/>
    </xf>
    <xf numFmtId="0" fontId="18" fillId="8" borderId="15" xfId="0" applyFont="1" applyFill="1" applyBorder="1" applyAlignment="1">
      <alignment horizontal="left" vertical="center" wrapText="1" indent="1"/>
    </xf>
    <xf numFmtId="0" fontId="18" fillId="8" borderId="16" xfId="0" applyFont="1" applyFill="1" applyBorder="1" applyAlignment="1">
      <alignment horizontal="left" vertical="center" wrapText="1" indent="1"/>
    </xf>
    <xf numFmtId="0" fontId="18" fillId="0" borderId="8" xfId="0" applyFont="1" applyBorder="1" applyAlignment="1">
      <alignment horizontal="center" vertical="center" wrapText="1"/>
    </xf>
    <xf numFmtId="0" fontId="20" fillId="0" borderId="0" xfId="0" applyFont="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8" fillId="8" borderId="1" xfId="0" applyFont="1" applyFill="1" applyBorder="1" applyAlignment="1">
      <alignment horizontal="left" vertical="center" wrapText="1" indent="1"/>
    </xf>
    <xf numFmtId="0" fontId="18" fillId="8" borderId="13" xfId="0" applyFont="1" applyFill="1" applyBorder="1" applyAlignment="1">
      <alignment horizontal="left" vertical="center" wrapText="1" indent="1"/>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0" xfId="0" applyFont="1" applyFill="1" applyAlignment="1">
      <alignment horizontal="center" vertical="center"/>
    </xf>
    <xf numFmtId="0" fontId="14" fillId="3" borderId="11"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5" fillId="8" borderId="21" xfId="0" applyFont="1" applyFill="1" applyBorder="1" applyAlignment="1">
      <alignment horizontal="center" vertical="center"/>
    </xf>
    <xf numFmtId="0" fontId="15" fillId="8" borderId="39" xfId="0" applyFont="1" applyFill="1" applyBorder="1" applyAlignment="1">
      <alignment horizontal="center" vertic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8" fillId="6" borderId="4" xfId="2" applyFont="1" applyFill="1" applyBorder="1" applyAlignment="1">
      <alignment horizontal="center" vertical="center"/>
    </xf>
    <xf numFmtId="0" fontId="8" fillId="6" borderId="6" xfId="2" applyFont="1" applyFill="1" applyBorder="1" applyAlignment="1">
      <alignment horizontal="center" vertical="center"/>
    </xf>
    <xf numFmtId="0" fontId="8" fillId="6" borderId="1" xfId="0" applyFont="1" applyFill="1" applyBorder="1" applyAlignment="1">
      <alignment horizontal="center" vertical="center"/>
    </xf>
    <xf numFmtId="0" fontId="20" fillId="0" borderId="0" xfId="0" applyFont="1" applyAlignment="1">
      <alignment horizontal="center"/>
    </xf>
    <xf numFmtId="0" fontId="14" fillId="6" borderId="17" xfId="0" applyFont="1" applyFill="1" applyBorder="1" applyAlignment="1">
      <alignment horizontal="center"/>
    </xf>
    <xf numFmtId="0" fontId="14" fillId="6" borderId="18" xfId="0" applyFont="1" applyFill="1" applyBorder="1" applyAlignment="1">
      <alignment horizontal="center"/>
    </xf>
    <xf numFmtId="0" fontId="14" fillId="6" borderId="19" xfId="0" applyFont="1" applyFill="1" applyBorder="1" applyAlignment="1">
      <alignment horizontal="center"/>
    </xf>
    <xf numFmtId="0" fontId="14" fillId="6" borderId="17" xfId="0" applyFont="1" applyFill="1" applyBorder="1" applyAlignment="1">
      <alignment horizontal="center" vertical="center"/>
    </xf>
    <xf numFmtId="0" fontId="14" fillId="6" borderId="18" xfId="0" applyFont="1" applyFill="1" applyBorder="1" applyAlignment="1">
      <alignment horizontal="center" vertical="center"/>
    </xf>
    <xf numFmtId="0" fontId="14" fillId="6" borderId="19" xfId="0" applyFont="1" applyFill="1" applyBorder="1" applyAlignment="1">
      <alignment horizontal="center" vertical="center"/>
    </xf>
    <xf numFmtId="0" fontId="15" fillId="8" borderId="12" xfId="0" applyFont="1" applyFill="1" applyBorder="1" applyAlignment="1">
      <alignment horizontal="left" vertical="center" wrapText="1" indent="1"/>
    </xf>
    <xf numFmtId="0" fontId="15" fillId="8" borderId="1" xfId="0" applyFont="1" applyFill="1" applyBorder="1" applyAlignment="1">
      <alignment horizontal="left" vertical="center" wrapText="1" indent="1"/>
    </xf>
    <xf numFmtId="0" fontId="15" fillId="8" borderId="13" xfId="0" applyFont="1" applyFill="1" applyBorder="1" applyAlignment="1">
      <alignment horizontal="left" vertical="center" wrapText="1" indent="1"/>
    </xf>
    <xf numFmtId="0" fontId="15" fillId="8" borderId="14" xfId="0" applyFont="1" applyFill="1" applyBorder="1" applyAlignment="1">
      <alignment horizontal="left" vertical="center" indent="1"/>
    </xf>
    <xf numFmtId="0" fontId="15" fillId="8" borderId="15" xfId="0" applyFont="1" applyFill="1" applyBorder="1" applyAlignment="1">
      <alignment horizontal="left" vertical="center" indent="1"/>
    </xf>
    <xf numFmtId="0" fontId="15" fillId="8" borderId="16" xfId="0" applyFont="1" applyFill="1" applyBorder="1" applyAlignment="1">
      <alignment horizontal="left" vertical="center" indent="1"/>
    </xf>
    <xf numFmtId="0" fontId="15" fillId="8" borderId="20" xfId="0" applyFont="1" applyFill="1" applyBorder="1" applyAlignment="1">
      <alignment horizontal="left" vertical="center" wrapText="1" indent="1"/>
    </xf>
    <xf numFmtId="0" fontId="15" fillId="8" borderId="5" xfId="0" applyFont="1" applyFill="1" applyBorder="1" applyAlignment="1">
      <alignment horizontal="left" vertical="center" wrapText="1" indent="1"/>
    </xf>
    <xf numFmtId="0" fontId="15" fillId="8" borderId="22" xfId="0" applyFont="1" applyFill="1" applyBorder="1" applyAlignment="1">
      <alignment horizontal="left" vertical="center" wrapText="1" indent="1"/>
    </xf>
    <xf numFmtId="0" fontId="15" fillId="8" borderId="37" xfId="0" applyFont="1" applyFill="1" applyBorder="1" applyAlignment="1">
      <alignment horizontal="left" vertical="center" wrapText="1" indent="1"/>
    </xf>
    <xf numFmtId="0" fontId="15" fillId="8" borderId="36" xfId="0" applyFont="1" applyFill="1" applyBorder="1" applyAlignment="1">
      <alignment horizontal="left" vertical="center" wrapText="1" indent="1"/>
    </xf>
    <xf numFmtId="0" fontId="15" fillId="8" borderId="38" xfId="0" applyFont="1" applyFill="1" applyBorder="1" applyAlignment="1">
      <alignment horizontal="left" vertical="center" wrapText="1" indent="1"/>
    </xf>
    <xf numFmtId="0" fontId="15" fillId="8" borderId="33" xfId="0" applyFont="1" applyFill="1" applyBorder="1" applyAlignment="1">
      <alignment horizontal="left" vertical="center" wrapText="1" indent="1"/>
    </xf>
    <xf numFmtId="0" fontId="15" fillId="8" borderId="34" xfId="0" applyFont="1" applyFill="1" applyBorder="1" applyAlignment="1">
      <alignment horizontal="left" vertical="center" wrapText="1" indent="1"/>
    </xf>
    <xf numFmtId="0" fontId="15" fillId="8" borderId="35" xfId="0" applyFont="1" applyFill="1" applyBorder="1" applyAlignment="1">
      <alignment horizontal="left" vertical="center" wrapText="1" indent="1"/>
    </xf>
    <xf numFmtId="0" fontId="14" fillId="6" borderId="1"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14"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5"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31" xfId="0" applyFont="1" applyFill="1" applyBorder="1" applyAlignment="1">
      <alignment horizontal="center" vertical="center"/>
    </xf>
    <xf numFmtId="0" fontId="15" fillId="8" borderId="15" xfId="0" applyFont="1" applyFill="1" applyBorder="1" applyAlignment="1">
      <alignment horizontal="left" vertical="center" wrapText="1" indent="1"/>
    </xf>
    <xf numFmtId="0" fontId="15" fillId="8" borderId="16" xfId="0" applyFont="1" applyFill="1" applyBorder="1" applyAlignment="1">
      <alignment horizontal="left" vertical="center" wrapText="1" indent="1"/>
    </xf>
    <xf numFmtId="0" fontId="14" fillId="6" borderId="20"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7"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32" xfId="0" applyFont="1" applyFill="1" applyBorder="1" applyAlignment="1">
      <alignment horizontal="center" vertical="center"/>
    </xf>
    <xf numFmtId="0" fontId="15" fillId="8" borderId="21" xfId="0" applyFont="1" applyFill="1" applyBorder="1" applyAlignment="1">
      <alignment horizontal="left" vertical="center" wrapText="1" indent="1"/>
    </xf>
    <xf numFmtId="0" fontId="14" fillId="8" borderId="30" xfId="0" applyFont="1" applyFill="1" applyBorder="1" applyAlignment="1">
      <alignment horizontal="left" vertical="center" wrapText="1" indent="1"/>
    </xf>
    <xf numFmtId="0" fontId="14" fillId="8" borderId="31" xfId="0" applyFont="1" applyFill="1" applyBorder="1" applyAlignment="1">
      <alignment horizontal="left" vertical="center" wrapText="1" indent="1"/>
    </xf>
    <xf numFmtId="0" fontId="15" fillId="8" borderId="14" xfId="0" applyFont="1" applyFill="1" applyBorder="1" applyAlignment="1">
      <alignment horizontal="left" wrapText="1" indent="1"/>
    </xf>
    <xf numFmtId="0" fontId="15" fillId="8" borderId="15" xfId="0" applyFont="1" applyFill="1" applyBorder="1" applyAlignment="1">
      <alignment horizontal="left" wrapText="1" indent="1"/>
    </xf>
    <xf numFmtId="0" fontId="15" fillId="8" borderId="16" xfId="0" applyFont="1" applyFill="1" applyBorder="1" applyAlignment="1">
      <alignment horizontal="left" wrapText="1" indent="1"/>
    </xf>
    <xf numFmtId="0" fontId="5" fillId="6" borderId="4"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 xfId="0" applyFont="1" applyFill="1" applyBorder="1" applyAlignment="1">
      <alignment horizontal="center"/>
    </xf>
    <xf numFmtId="0" fontId="18" fillId="8" borderId="33" xfId="0" applyFont="1" applyFill="1" applyBorder="1" applyAlignment="1">
      <alignment horizontal="left" vertical="center" wrapText="1" indent="1"/>
    </xf>
    <xf numFmtId="0" fontId="18" fillId="8" borderId="34" xfId="0" applyFont="1" applyFill="1" applyBorder="1" applyAlignment="1">
      <alignment horizontal="left" vertical="center" wrapText="1" indent="1"/>
    </xf>
    <xf numFmtId="0" fontId="18" fillId="8" borderId="35" xfId="0" applyFont="1" applyFill="1" applyBorder="1" applyAlignment="1">
      <alignment horizontal="left" vertical="center" wrapText="1" indent="1"/>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26"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6" borderId="1" xfId="0" applyFont="1" applyFill="1" applyBorder="1" applyAlignment="1">
      <alignment horizontal="center" vertical="center" wrapText="1"/>
    </xf>
  </cellXfs>
  <cellStyles count="3">
    <cellStyle name="Normal" xfId="0" builtinId="0"/>
    <cellStyle name="Normal 2" xfId="1" xr:uid="{681870C0-9C1C-43BF-9CFF-E34C91FC3B8C}"/>
    <cellStyle name="Normal 3" xfId="2" xr:uid="{182486E6-A6FB-4121-B76B-593B99B0BE58}"/>
  </cellStyles>
  <dxfs count="0"/>
  <tableStyles count="0" defaultTableStyle="TableStyleMedium2" defaultPivotStyle="PivotStyleLight16"/>
  <colors>
    <mruColors>
      <color rgb="FF17365D"/>
      <color rgb="FF323E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1772871</xdr:colOff>
      <xdr:row>1</xdr:row>
      <xdr:rowOff>1133475</xdr:rowOff>
    </xdr:to>
    <xdr:pic>
      <xdr:nvPicPr>
        <xdr:cNvPr id="2" name="Picture 1">
          <a:extLst>
            <a:ext uri="{FF2B5EF4-FFF2-40B4-BE49-F238E27FC236}">
              <a16:creationId xmlns:a16="http://schemas.microsoft.com/office/drawing/2014/main" id="{B3639B39-B302-489E-8BEC-68A8DD6383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25" b="17290"/>
        <a:stretch/>
      </xdr:blipFill>
      <xdr:spPr>
        <a:xfrm>
          <a:off x="1047750" y="0"/>
          <a:ext cx="1772871"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190500</xdr:colOff>
      <xdr:row>2</xdr:row>
      <xdr:rowOff>142875</xdr:rowOff>
    </xdr:from>
    <xdr:to>
      <xdr:col>8</xdr:col>
      <xdr:colOff>234039</xdr:colOff>
      <xdr:row>16</xdr:row>
      <xdr:rowOff>119589</xdr:rowOff>
    </xdr:to>
    <xdr:pic>
      <xdr:nvPicPr>
        <xdr:cNvPr id="2" name="Picture 1">
          <a:extLst>
            <a:ext uri="{FF2B5EF4-FFF2-40B4-BE49-F238E27FC236}">
              <a16:creationId xmlns:a16="http://schemas.microsoft.com/office/drawing/2014/main" id="{B8BEC21B-A1BF-4541-ABD2-0B119EA9EC35}"/>
            </a:ext>
          </a:extLst>
        </xdr:cNvPr>
        <xdr:cNvPicPr>
          <a:picLocks noChangeAspect="1"/>
        </xdr:cNvPicPr>
      </xdr:nvPicPr>
      <xdr:blipFill>
        <a:blip xmlns:r="http://schemas.openxmlformats.org/officeDocument/2006/relationships" r:embed="rId1"/>
        <a:stretch>
          <a:fillRect/>
        </a:stretch>
      </xdr:blipFill>
      <xdr:spPr>
        <a:xfrm>
          <a:off x="12668250" y="485775"/>
          <a:ext cx="2415264" cy="39200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1772871</xdr:colOff>
      <xdr:row>1</xdr:row>
      <xdr:rowOff>1133475</xdr:rowOff>
    </xdr:to>
    <xdr:pic>
      <xdr:nvPicPr>
        <xdr:cNvPr id="3" name="Picture 2">
          <a:extLst>
            <a:ext uri="{FF2B5EF4-FFF2-40B4-BE49-F238E27FC236}">
              <a16:creationId xmlns:a16="http://schemas.microsoft.com/office/drawing/2014/main" id="{B1F5C124-6FAF-4D86-857B-6E827FD143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25" b="17290"/>
        <a:stretch/>
      </xdr:blipFill>
      <xdr:spPr>
        <a:xfrm>
          <a:off x="1047750" y="123825"/>
          <a:ext cx="1772871"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58371</xdr:colOff>
      <xdr:row>1</xdr:row>
      <xdr:rowOff>1133475</xdr:rowOff>
    </xdr:to>
    <xdr:pic>
      <xdr:nvPicPr>
        <xdr:cNvPr id="3" name="Picture 2">
          <a:extLst>
            <a:ext uri="{FF2B5EF4-FFF2-40B4-BE49-F238E27FC236}">
              <a16:creationId xmlns:a16="http://schemas.microsoft.com/office/drawing/2014/main" id="{2D10DD3A-8DD6-4E2C-AA89-FCC1A165D4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25" b="17290"/>
        <a:stretch/>
      </xdr:blipFill>
      <xdr:spPr>
        <a:xfrm>
          <a:off x="1047750" y="123825"/>
          <a:ext cx="1772871" cy="1133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58371</xdr:colOff>
      <xdr:row>1</xdr:row>
      <xdr:rowOff>1133475</xdr:rowOff>
    </xdr:to>
    <xdr:pic>
      <xdr:nvPicPr>
        <xdr:cNvPr id="4" name="Picture 3">
          <a:extLst>
            <a:ext uri="{FF2B5EF4-FFF2-40B4-BE49-F238E27FC236}">
              <a16:creationId xmlns:a16="http://schemas.microsoft.com/office/drawing/2014/main" id="{A770EE47-D848-4A8C-A690-645320F31F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25" b="17290"/>
        <a:stretch/>
      </xdr:blipFill>
      <xdr:spPr>
        <a:xfrm>
          <a:off x="1047750" y="123825"/>
          <a:ext cx="1772871" cy="11334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B406-675D-46EE-9458-F6E8D5806567}">
  <dimension ref="B1:D33"/>
  <sheetViews>
    <sheetView showGridLines="0" tabSelected="1" zoomScaleNormal="100" workbookViewId="0">
      <selection activeCell="D14" sqref="D14"/>
    </sheetView>
  </sheetViews>
  <sheetFormatPr defaultColWidth="9" defaultRowHeight="11" x14ac:dyDescent="0.25"/>
  <cols>
    <col min="1" max="1" width="15.69921875" style="3" customWidth="1"/>
    <col min="2" max="2" width="55" style="11" customWidth="1"/>
    <col min="3" max="4" width="20.59765625" style="11" customWidth="1"/>
    <col min="5" max="16384" width="9" style="3"/>
  </cols>
  <sheetData>
    <row r="1" spans="2:4" ht="10" customHeight="1" x14ac:dyDescent="0.25"/>
    <row r="2" spans="2:4" ht="90" customHeight="1" x14ac:dyDescent="0.25">
      <c r="C2" s="125" t="s">
        <v>0</v>
      </c>
      <c r="D2" s="125"/>
    </row>
    <row r="3" spans="2:4" ht="20.149999999999999" customHeight="1" x14ac:dyDescent="0.25">
      <c r="B3" s="133" t="s">
        <v>1</v>
      </c>
      <c r="C3" s="133"/>
      <c r="D3" s="133"/>
    </row>
    <row r="4" spans="2:4" ht="20.149999999999999" customHeight="1" thickBot="1" x14ac:dyDescent="0.3"/>
    <row r="5" spans="2:4" s="60" customFormat="1" ht="20.149999999999999" customHeight="1" x14ac:dyDescent="0.25">
      <c r="B5" s="134" t="s">
        <v>2</v>
      </c>
      <c r="C5" s="135"/>
      <c r="D5" s="136"/>
    </row>
    <row r="6" spans="2:4" s="60" customFormat="1" ht="30" customHeight="1" x14ac:dyDescent="0.25">
      <c r="B6" s="126" t="s">
        <v>3</v>
      </c>
      <c r="C6" s="137"/>
      <c r="D6" s="138"/>
    </row>
    <row r="7" spans="2:4" s="60" customFormat="1" ht="40" customHeight="1" thickBot="1" x14ac:dyDescent="0.3">
      <c r="B7" s="129" t="s">
        <v>4</v>
      </c>
      <c r="C7" s="130"/>
      <c r="D7" s="131"/>
    </row>
    <row r="8" spans="2:4" s="60" customFormat="1" ht="15" customHeight="1" thickBot="1" x14ac:dyDescent="0.3">
      <c r="B8" s="132"/>
      <c r="C8" s="132"/>
      <c r="D8" s="132"/>
    </row>
    <row r="9" spans="2:4" s="60" customFormat="1" ht="20.149999999999999" customHeight="1" x14ac:dyDescent="0.25">
      <c r="B9" s="139" t="s">
        <v>5</v>
      </c>
      <c r="C9" s="140"/>
      <c r="D9" s="141"/>
    </row>
    <row r="10" spans="2:4" s="78" customFormat="1" ht="40" customHeight="1" x14ac:dyDescent="0.25">
      <c r="B10" s="126" t="s">
        <v>6</v>
      </c>
      <c r="C10" s="127"/>
      <c r="D10" s="128"/>
    </row>
    <row r="11" spans="2:4" s="60" customFormat="1" ht="50.15" customHeight="1" thickBot="1" x14ac:dyDescent="0.3">
      <c r="B11" s="129" t="s">
        <v>7</v>
      </c>
      <c r="C11" s="130"/>
      <c r="D11" s="131"/>
    </row>
    <row r="12" spans="2:4" s="60" customFormat="1" ht="15" customHeight="1" thickBot="1" x14ac:dyDescent="0.3">
      <c r="B12" s="79"/>
      <c r="C12" s="79"/>
      <c r="D12" s="71"/>
    </row>
    <row r="13" spans="2:4" s="60" customFormat="1" ht="20.149999999999999" customHeight="1" x14ac:dyDescent="0.25">
      <c r="B13" s="134" t="s">
        <v>8</v>
      </c>
      <c r="C13" s="135"/>
      <c r="D13" s="136"/>
    </row>
    <row r="14" spans="2:4" s="60" customFormat="1" ht="20.149999999999999" customHeight="1" thickBot="1" x14ac:dyDescent="0.3">
      <c r="B14" s="151" t="s">
        <v>9</v>
      </c>
      <c r="C14" s="152"/>
      <c r="D14" s="124">
        <v>141</v>
      </c>
    </row>
    <row r="15" spans="2:4" s="60" customFormat="1" ht="15" customHeight="1" thickBot="1" x14ac:dyDescent="0.3">
      <c r="B15" s="111"/>
      <c r="C15" s="80"/>
      <c r="D15" s="112"/>
    </row>
    <row r="16" spans="2:4" s="60" customFormat="1" ht="20.149999999999999" customHeight="1" x14ac:dyDescent="0.25">
      <c r="B16" s="148" t="s">
        <v>10</v>
      </c>
      <c r="C16" s="149"/>
      <c r="D16" s="150"/>
    </row>
    <row r="17" spans="2:4" s="60" customFormat="1" ht="20.149999999999999" customHeight="1" x14ac:dyDescent="0.25">
      <c r="B17" s="142" t="s">
        <v>11</v>
      </c>
      <c r="C17" s="143"/>
      <c r="D17" s="144"/>
    </row>
    <row r="18" spans="2:4" s="60" customFormat="1" ht="20.149999999999999" customHeight="1" x14ac:dyDescent="0.25">
      <c r="B18" s="81" t="s">
        <v>12</v>
      </c>
      <c r="C18" s="82" t="s">
        <v>13</v>
      </c>
      <c r="D18" s="83" t="s">
        <v>14</v>
      </c>
    </row>
    <row r="19" spans="2:4" s="60" customFormat="1" ht="20.149999999999999" customHeight="1" x14ac:dyDescent="0.25">
      <c r="B19" s="85" t="s">
        <v>15</v>
      </c>
      <c r="C19" s="86">
        <f>(IF(D$14&gt;0,(D$14*'Residential Buidlding Data'!D3),"0"))</f>
        <v>20304</v>
      </c>
      <c r="D19" s="87">
        <f>C19*'Residential Buidlding Data'!C$12</f>
        <v>16258.871201157741</v>
      </c>
    </row>
    <row r="20" spans="2:4" s="60" customFormat="1" ht="20.149999999999999" customHeight="1" x14ac:dyDescent="0.25">
      <c r="B20" s="85" t="s">
        <v>16</v>
      </c>
      <c r="C20" s="86">
        <f>(IF(D$14&gt;0,(D$14*'Residential Buidlding Data'!D4),"0"))</f>
        <v>14.100000000000001</v>
      </c>
      <c r="D20" s="87">
        <f>C20*'Residential Buidlding Data'!C$12</f>
        <v>11.290882778581766</v>
      </c>
    </row>
    <row r="21" spans="2:4" s="60" customFormat="1" ht="20.149999999999999" customHeight="1" x14ac:dyDescent="0.25">
      <c r="B21" s="85" t="s">
        <v>17</v>
      </c>
      <c r="C21" s="86">
        <f>(IF(D$14&gt;0,(D$14*'Residential Buidlding Data'!D5),"0"))</f>
        <v>211.5</v>
      </c>
      <c r="D21" s="87">
        <f>C21*'Residential Buidlding Data'!C$12</f>
        <v>169.36324167872647</v>
      </c>
    </row>
    <row r="22" spans="2:4" s="60" customFormat="1" ht="20.149999999999999" customHeight="1" x14ac:dyDescent="0.25">
      <c r="B22" s="85" t="s">
        <v>18</v>
      </c>
      <c r="C22" s="86">
        <f>(IF(D$14&gt;0,(D$14*'Residential Buidlding Data'!D6),"0"))</f>
        <v>1842.3059999999998</v>
      </c>
      <c r="D22" s="87">
        <f>C22*'Residential Buidlding Data'!C$12</f>
        <v>1475.2667438494932</v>
      </c>
    </row>
    <row r="23" spans="2:4" s="60" customFormat="1" ht="20.149999999999999" customHeight="1" x14ac:dyDescent="0.25">
      <c r="B23" s="85" t="s">
        <v>19</v>
      </c>
      <c r="C23" s="86">
        <f>(IF(D$14&gt;0,(D$14*'Residential Buidlding Data'!D7),"0"))</f>
        <v>239.7</v>
      </c>
      <c r="D23" s="87">
        <f>C23*'Residential Buidlding Data'!C$12</f>
        <v>191.94500723588999</v>
      </c>
    </row>
    <row r="24" spans="2:4" s="60" customFormat="1" ht="20.149999999999999" customHeight="1" x14ac:dyDescent="0.25">
      <c r="B24" s="85" t="s">
        <v>20</v>
      </c>
      <c r="C24" s="86">
        <f>(IF(D$14&gt;0,(D$14*'Residential Buidlding Data'!D8),"0"))</f>
        <v>1113.9000000000001</v>
      </c>
      <c r="D24" s="87">
        <f>C24*'Residential Buidlding Data'!C$12</f>
        <v>891.97973950795949</v>
      </c>
    </row>
    <row r="25" spans="2:4" s="60" customFormat="1" ht="20.149999999999999" customHeight="1" x14ac:dyDescent="0.25">
      <c r="B25" s="85" t="s">
        <v>21</v>
      </c>
      <c r="C25" s="86">
        <f>(IF(D$14&gt;0,(D$14*'Residential Buidlding Data'!D9),"0"))</f>
        <v>197.39999999999998</v>
      </c>
      <c r="D25" s="87">
        <f>C25*'Residential Buidlding Data'!C$12</f>
        <v>158.07235890014468</v>
      </c>
    </row>
    <row r="26" spans="2:4" s="60" customFormat="1" ht="20.149999999999999" customHeight="1" x14ac:dyDescent="0.25">
      <c r="B26" s="100" t="s">
        <v>22</v>
      </c>
      <c r="C26" s="101">
        <f>SUM(C19:C25)</f>
        <v>23922.906000000003</v>
      </c>
      <c r="D26" s="102">
        <f>SUM(D19:D25)</f>
        <v>19156.789175108537</v>
      </c>
    </row>
    <row r="27" spans="2:4" s="60" customFormat="1" ht="20.149999999999999" customHeight="1" x14ac:dyDescent="0.25">
      <c r="B27" s="145" t="s">
        <v>23</v>
      </c>
      <c r="C27" s="146"/>
      <c r="D27" s="147"/>
    </row>
    <row r="28" spans="2:4" s="60" customFormat="1" ht="20.149999999999999" customHeight="1" x14ac:dyDescent="0.25">
      <c r="B28" s="81" t="s">
        <v>12</v>
      </c>
      <c r="C28" s="82" t="s">
        <v>13</v>
      </c>
      <c r="D28" s="83" t="s">
        <v>14</v>
      </c>
    </row>
    <row r="29" spans="2:4" s="60" customFormat="1" ht="20.149999999999999" customHeight="1" x14ac:dyDescent="0.25">
      <c r="B29" s="85" t="s">
        <v>24</v>
      </c>
      <c r="C29" s="88">
        <f>(IF(D$14&gt;0,(D$14*'Residential Buidlding Data'!D16),"0"))</f>
        <v>535.79999999999995</v>
      </c>
      <c r="D29" s="89">
        <f>C29*'Residential Buidlding Data'!C$22</f>
        <v>133.94999999999999</v>
      </c>
    </row>
    <row r="30" spans="2:4" s="60" customFormat="1" ht="20.149999999999999" customHeight="1" x14ac:dyDescent="0.25">
      <c r="B30" s="85" t="s">
        <v>25</v>
      </c>
      <c r="C30" s="88">
        <f>(IF(D$14&gt;0,(D$14*'Residential Buidlding Data'!D17),"0"))</f>
        <v>14.100000000000001</v>
      </c>
      <c r="D30" s="89">
        <f>C30*'Residential Buidlding Data'!C$22</f>
        <v>3.5250000000000004</v>
      </c>
    </row>
    <row r="31" spans="2:4" s="60" customFormat="1" ht="20.149999999999999" customHeight="1" x14ac:dyDescent="0.25">
      <c r="B31" s="85" t="s">
        <v>26</v>
      </c>
      <c r="C31" s="88">
        <f>(IF(D$14&gt;0,(D$14*'Residential Buidlding Data'!D18),"0"))</f>
        <v>28.200000000000003</v>
      </c>
      <c r="D31" s="89">
        <f>C31*'Residential Buidlding Data'!C$22</f>
        <v>7.0500000000000007</v>
      </c>
    </row>
    <row r="32" spans="2:4" s="60" customFormat="1" ht="20.149999999999999" customHeight="1" x14ac:dyDescent="0.25">
      <c r="B32" s="85" t="s">
        <v>27</v>
      </c>
      <c r="C32" s="88">
        <f>(IF(D$14&gt;0,(D$14*'Residential Buidlding Data'!D19),"0"))</f>
        <v>28.200000000000003</v>
      </c>
      <c r="D32" s="89">
        <f>C32*'Residential Buidlding Data'!C$22</f>
        <v>7.0500000000000007</v>
      </c>
    </row>
    <row r="33" spans="2:4" s="60" customFormat="1" ht="20.149999999999999" customHeight="1" thickBot="1" x14ac:dyDescent="0.3">
      <c r="B33" s="103" t="s">
        <v>22</v>
      </c>
      <c r="C33" s="104">
        <f>SUM(C29:C32)</f>
        <v>606.30000000000007</v>
      </c>
      <c r="D33" s="105">
        <f>SUM(D29:D32)</f>
        <v>151.57500000000002</v>
      </c>
    </row>
  </sheetData>
  <sheetProtection password="CDDE" sheet="1" objects="1" scenarios="1"/>
  <mergeCells count="14">
    <mergeCell ref="B13:D13"/>
    <mergeCell ref="B17:D17"/>
    <mergeCell ref="B27:D27"/>
    <mergeCell ref="B16:D16"/>
    <mergeCell ref="B14:C14"/>
    <mergeCell ref="C2:D2"/>
    <mergeCell ref="B10:D10"/>
    <mergeCell ref="B11:D11"/>
    <mergeCell ref="B8:D8"/>
    <mergeCell ref="B3:D3"/>
    <mergeCell ref="B5:D5"/>
    <mergeCell ref="B6:D6"/>
    <mergeCell ref="B7:D7"/>
    <mergeCell ref="B9:D9"/>
  </mergeCells>
  <pageMargins left="0.7" right="0.7" top="0.75" bottom="0.75" header="0.3" footer="0.3"/>
  <pageSetup paperSize="9" orientation="portrait" r:id="rId1"/>
  <headerFooter>
    <oddHeader>&amp;C&amp;"Calibri"&amp;10&amp;KFF0000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5F6E-DC49-4403-98DB-AEE5F5246B0D}">
  <dimension ref="B1:G46"/>
  <sheetViews>
    <sheetView showGridLines="0" workbookViewId="0">
      <selection activeCell="B33" sqref="B33"/>
    </sheetView>
  </sheetViews>
  <sheetFormatPr defaultColWidth="9" defaultRowHeight="11" x14ac:dyDescent="0.25"/>
  <cols>
    <col min="1" max="1" width="17.3984375" style="3" customWidth="1"/>
    <col min="2" max="2" width="43.296875" style="3" customWidth="1"/>
    <col min="3" max="3" width="14.09765625" style="3" customWidth="1"/>
    <col min="4" max="4" width="10.8984375" style="3" customWidth="1"/>
    <col min="5" max="5" width="92.3984375" style="3" customWidth="1"/>
    <col min="6" max="6" width="9" style="3"/>
    <col min="7" max="7" width="26.59765625" style="3" customWidth="1"/>
    <col min="8" max="16384" width="9" style="3"/>
  </cols>
  <sheetData>
    <row r="1" spans="2:5" x14ac:dyDescent="0.25">
      <c r="B1" s="153" t="s">
        <v>28</v>
      </c>
      <c r="C1" s="154"/>
      <c r="D1" s="154"/>
      <c r="E1" s="155"/>
    </row>
    <row r="2" spans="2:5" x14ac:dyDescent="0.25">
      <c r="B2" s="48" t="s">
        <v>29</v>
      </c>
      <c r="C2" s="48" t="s">
        <v>30</v>
      </c>
      <c r="D2" s="48" t="s">
        <v>31</v>
      </c>
      <c r="E2" s="48" t="s">
        <v>32</v>
      </c>
    </row>
    <row r="3" spans="2:5" ht="22" x14ac:dyDescent="0.25">
      <c r="B3" s="32" t="s">
        <v>15</v>
      </c>
      <c r="C3" s="32">
        <v>144</v>
      </c>
      <c r="D3" s="33">
        <v>144</v>
      </c>
      <c r="E3" s="34" t="s">
        <v>33</v>
      </c>
    </row>
    <row r="4" spans="2:5" ht="33" x14ac:dyDescent="0.25">
      <c r="B4" s="32" t="s">
        <v>16</v>
      </c>
      <c r="C4" s="32">
        <v>0.1</v>
      </c>
      <c r="D4" s="33">
        <f>C4</f>
        <v>0.1</v>
      </c>
      <c r="E4" s="34" t="s">
        <v>34</v>
      </c>
    </row>
    <row r="5" spans="2:5" ht="22" x14ac:dyDescent="0.25">
      <c r="B5" s="32" t="s">
        <v>17</v>
      </c>
      <c r="C5" s="32">
        <v>1.5</v>
      </c>
      <c r="D5" s="33">
        <f>C5</f>
        <v>1.5</v>
      </c>
      <c r="E5" s="34" t="s">
        <v>33</v>
      </c>
    </row>
    <row r="6" spans="2:5" ht="22" x14ac:dyDescent="0.25">
      <c r="B6" s="32" t="s">
        <v>18</v>
      </c>
      <c r="C6" s="32">
        <v>9.4</v>
      </c>
      <c r="D6" s="33">
        <f>C6*1.39</f>
        <v>13.065999999999999</v>
      </c>
      <c r="E6" s="34" t="s">
        <v>35</v>
      </c>
    </row>
    <row r="7" spans="2:5" ht="22" x14ac:dyDescent="0.25">
      <c r="B7" s="32" t="s">
        <v>19</v>
      </c>
      <c r="C7" s="32">
        <v>1.7</v>
      </c>
      <c r="D7" s="33">
        <f>C7</f>
        <v>1.7</v>
      </c>
      <c r="E7" s="34" t="s">
        <v>33</v>
      </c>
    </row>
    <row r="8" spans="2:5" ht="22" x14ac:dyDescent="0.25">
      <c r="B8" s="32" t="s">
        <v>20</v>
      </c>
      <c r="C8" s="32">
        <v>7.9</v>
      </c>
      <c r="D8" s="33">
        <f>C8</f>
        <v>7.9</v>
      </c>
      <c r="E8" s="34" t="s">
        <v>33</v>
      </c>
    </row>
    <row r="9" spans="2:5" ht="22" x14ac:dyDescent="0.25">
      <c r="B9" s="32" t="s">
        <v>21</v>
      </c>
      <c r="C9" s="32">
        <v>1.4</v>
      </c>
      <c r="D9" s="33">
        <f>C9</f>
        <v>1.4</v>
      </c>
      <c r="E9" s="34" t="s">
        <v>33</v>
      </c>
    </row>
    <row r="10" spans="2:5" x14ac:dyDescent="0.25">
      <c r="B10" s="35" t="s">
        <v>36</v>
      </c>
      <c r="C10" s="36">
        <f>SUM(C3:C9)</f>
        <v>166</v>
      </c>
      <c r="D10" s="36">
        <f>SUM(D3:D9)</f>
        <v>169.666</v>
      </c>
      <c r="E10" s="32"/>
    </row>
    <row r="11" spans="2:5" x14ac:dyDescent="0.25">
      <c r="B11" s="35" t="s">
        <v>37</v>
      </c>
      <c r="C11" s="35">
        <v>207.3</v>
      </c>
      <c r="D11" s="37">
        <f>D10/C12</f>
        <v>211.87808313253012</v>
      </c>
      <c r="E11" s="2"/>
    </row>
    <row r="12" spans="2:5" x14ac:dyDescent="0.25">
      <c r="B12" s="35" t="s">
        <v>38</v>
      </c>
      <c r="C12" s="38">
        <f>C10/C11</f>
        <v>0.80077182826821025</v>
      </c>
      <c r="D12" s="37">
        <f>C12</f>
        <v>0.80077182826821025</v>
      </c>
      <c r="E12" s="2"/>
    </row>
    <row r="14" spans="2:5" x14ac:dyDescent="0.25">
      <c r="B14" s="153" t="s">
        <v>39</v>
      </c>
      <c r="C14" s="154"/>
      <c r="D14" s="154"/>
      <c r="E14" s="155"/>
    </row>
    <row r="15" spans="2:5" x14ac:dyDescent="0.25">
      <c r="B15" s="48" t="s">
        <v>29</v>
      </c>
      <c r="C15" s="48" t="s">
        <v>30</v>
      </c>
      <c r="D15" s="48" t="s">
        <v>31</v>
      </c>
      <c r="E15" s="48" t="s">
        <v>32</v>
      </c>
    </row>
    <row r="16" spans="2:5" ht="22" x14ac:dyDescent="0.25">
      <c r="B16" s="32" t="s">
        <v>24</v>
      </c>
      <c r="C16" s="32">
        <v>3.8</v>
      </c>
      <c r="D16" s="33">
        <f>C16</f>
        <v>3.8</v>
      </c>
      <c r="E16" s="34" t="s">
        <v>40</v>
      </c>
    </row>
    <row r="17" spans="2:7" ht="22" x14ac:dyDescent="0.25">
      <c r="B17" s="32" t="s">
        <v>25</v>
      </c>
      <c r="C17" s="32">
        <v>0.1</v>
      </c>
      <c r="D17" s="33">
        <f t="shared" ref="D17:D19" si="0">C17</f>
        <v>0.1</v>
      </c>
      <c r="E17" s="34" t="s">
        <v>33</v>
      </c>
    </row>
    <row r="18" spans="2:7" ht="22" x14ac:dyDescent="0.25">
      <c r="B18" s="32" t="s">
        <v>26</v>
      </c>
      <c r="C18" s="32">
        <v>0.2</v>
      </c>
      <c r="D18" s="33">
        <f t="shared" si="0"/>
        <v>0.2</v>
      </c>
      <c r="E18" s="34" t="s">
        <v>33</v>
      </c>
    </row>
    <row r="19" spans="2:7" ht="22" x14ac:dyDescent="0.25">
      <c r="B19" s="32" t="s">
        <v>27</v>
      </c>
      <c r="C19" s="32">
        <v>0.2</v>
      </c>
      <c r="D19" s="33">
        <f t="shared" si="0"/>
        <v>0.2</v>
      </c>
      <c r="E19" s="34" t="s">
        <v>33</v>
      </c>
    </row>
    <row r="20" spans="2:7" x14ac:dyDescent="0.25">
      <c r="B20" s="35" t="s">
        <v>36</v>
      </c>
      <c r="C20" s="39">
        <f>SUM(C16:C19)</f>
        <v>4.3</v>
      </c>
      <c r="D20" s="39">
        <f>SUM(D16:D19)</f>
        <v>4.3</v>
      </c>
      <c r="E20" s="32"/>
    </row>
    <row r="21" spans="2:7" x14ac:dyDescent="0.25">
      <c r="B21" s="35" t="s">
        <v>37</v>
      </c>
      <c r="C21" s="35">
        <v>17.2</v>
      </c>
      <c r="D21" s="39">
        <f>C21</f>
        <v>17.2</v>
      </c>
      <c r="E21" s="2"/>
    </row>
    <row r="22" spans="2:7" x14ac:dyDescent="0.25">
      <c r="B22" s="35" t="s">
        <v>38</v>
      </c>
      <c r="C22" s="40">
        <f>C20/C21</f>
        <v>0.25</v>
      </c>
      <c r="D22" s="40">
        <f>D20/D21</f>
        <v>0.25</v>
      </c>
      <c r="E22" s="2"/>
    </row>
    <row r="25" spans="2:7" x14ac:dyDescent="0.25">
      <c r="B25" s="153" t="s">
        <v>41</v>
      </c>
      <c r="C25" s="154"/>
      <c r="D25" s="154"/>
      <c r="E25" s="155"/>
    </row>
    <row r="26" spans="2:7" x14ac:dyDescent="0.25">
      <c r="B26" s="48" t="s">
        <v>29</v>
      </c>
      <c r="C26" s="48" t="s">
        <v>42</v>
      </c>
      <c r="D26" s="48" t="s">
        <v>31</v>
      </c>
      <c r="E26" s="48" t="s">
        <v>32</v>
      </c>
    </row>
    <row r="27" spans="2:7" ht="22" x14ac:dyDescent="0.25">
      <c r="B27" s="32" t="s">
        <v>15</v>
      </c>
      <c r="C27" s="41">
        <f>C3/262</f>
        <v>0.54961832061068705</v>
      </c>
      <c r="D27" s="41">
        <f>D3/262</f>
        <v>0.54961832061068705</v>
      </c>
      <c r="E27" s="34" t="s">
        <v>33</v>
      </c>
    </row>
    <row r="28" spans="2:7" ht="33" x14ac:dyDescent="0.25">
      <c r="B28" s="32" t="s">
        <v>16</v>
      </c>
      <c r="C28" s="41">
        <f t="shared" ref="C28:D33" si="1">C4/262</f>
        <v>3.816793893129771E-4</v>
      </c>
      <c r="D28" s="41">
        <f t="shared" si="1"/>
        <v>3.816793893129771E-4</v>
      </c>
      <c r="E28" s="34" t="s">
        <v>34</v>
      </c>
      <c r="G28" s="42"/>
    </row>
    <row r="29" spans="2:7" ht="22" x14ac:dyDescent="0.25">
      <c r="B29" s="32" t="s">
        <v>17</v>
      </c>
      <c r="C29" s="41">
        <f t="shared" si="1"/>
        <v>5.7251908396946565E-3</v>
      </c>
      <c r="D29" s="41">
        <f t="shared" si="1"/>
        <v>5.7251908396946565E-3</v>
      </c>
      <c r="E29" s="34" t="s">
        <v>33</v>
      </c>
    </row>
    <row r="30" spans="2:7" ht="22" x14ac:dyDescent="0.25">
      <c r="B30" s="32" t="s">
        <v>18</v>
      </c>
      <c r="C30" s="41">
        <f t="shared" si="1"/>
        <v>3.5877862595419849E-2</v>
      </c>
      <c r="D30" s="41">
        <f t="shared" si="1"/>
        <v>4.9870229007633583E-2</v>
      </c>
      <c r="E30" s="34" t="s">
        <v>35</v>
      </c>
    </row>
    <row r="31" spans="2:7" ht="22" x14ac:dyDescent="0.25">
      <c r="B31" s="32" t="s">
        <v>19</v>
      </c>
      <c r="C31" s="41">
        <f t="shared" si="1"/>
        <v>6.4885496183206106E-3</v>
      </c>
      <c r="D31" s="41">
        <f t="shared" si="1"/>
        <v>6.4885496183206106E-3</v>
      </c>
      <c r="E31" s="34" t="s">
        <v>33</v>
      </c>
    </row>
    <row r="32" spans="2:7" ht="22" x14ac:dyDescent="0.25">
      <c r="B32" s="32" t="s">
        <v>20</v>
      </c>
      <c r="C32" s="41">
        <f t="shared" si="1"/>
        <v>3.0152671755725193E-2</v>
      </c>
      <c r="D32" s="41">
        <f t="shared" si="1"/>
        <v>3.0152671755725193E-2</v>
      </c>
      <c r="E32" s="34" t="s">
        <v>33</v>
      </c>
    </row>
    <row r="33" spans="2:5" ht="22" x14ac:dyDescent="0.25">
      <c r="B33" s="32" t="s">
        <v>21</v>
      </c>
      <c r="C33" s="41">
        <f t="shared" si="1"/>
        <v>5.3435114503816794E-3</v>
      </c>
      <c r="D33" s="41">
        <f t="shared" si="1"/>
        <v>5.3435114503816794E-3</v>
      </c>
      <c r="E33" s="34" t="s">
        <v>33</v>
      </c>
    </row>
    <row r="34" spans="2:5" x14ac:dyDescent="0.25">
      <c r="B34" s="35" t="s">
        <v>36</v>
      </c>
      <c r="C34" s="43">
        <f>SUM(C27:C33)</f>
        <v>0.63358778625954204</v>
      </c>
      <c r="D34" s="43">
        <f>SUM(D27:D33)</f>
        <v>0.64758015267175584</v>
      </c>
      <c r="E34" s="32"/>
    </row>
    <row r="35" spans="2:5" x14ac:dyDescent="0.25">
      <c r="B35" s="35" t="s">
        <v>37</v>
      </c>
      <c r="C35" s="43">
        <f>C34/C36</f>
        <v>0.7919847328244275</v>
      </c>
      <c r="D35" s="43">
        <f>D34/D36</f>
        <v>0.80947519083969477</v>
      </c>
      <c r="E35" s="2"/>
    </row>
    <row r="36" spans="2:5" x14ac:dyDescent="0.25">
      <c r="B36" s="35" t="s">
        <v>38</v>
      </c>
      <c r="C36" s="43">
        <v>0.8</v>
      </c>
      <c r="D36" s="44">
        <f>C36</f>
        <v>0.8</v>
      </c>
      <c r="E36" s="2"/>
    </row>
    <row r="38" spans="2:5" x14ac:dyDescent="0.25">
      <c r="B38" s="153" t="s">
        <v>43</v>
      </c>
      <c r="C38" s="154"/>
      <c r="D38" s="154"/>
      <c r="E38" s="155"/>
    </row>
    <row r="39" spans="2:5" x14ac:dyDescent="0.25">
      <c r="B39" s="48" t="s">
        <v>29</v>
      </c>
      <c r="C39" s="48" t="s">
        <v>30</v>
      </c>
      <c r="D39" s="48" t="s">
        <v>31</v>
      </c>
      <c r="E39" s="48" t="s">
        <v>32</v>
      </c>
    </row>
    <row r="40" spans="2:5" ht="22" x14ac:dyDescent="0.25">
      <c r="B40" s="32" t="s">
        <v>24</v>
      </c>
      <c r="C40" s="45">
        <f>C16/262</f>
        <v>1.4503816793893129E-2</v>
      </c>
      <c r="D40" s="45">
        <f>D16/262</f>
        <v>1.4503816793893129E-2</v>
      </c>
      <c r="E40" s="34" t="s">
        <v>33</v>
      </c>
    </row>
    <row r="41" spans="2:5" ht="22" x14ac:dyDescent="0.25">
      <c r="B41" s="32" t="s">
        <v>25</v>
      </c>
      <c r="C41" s="45">
        <f t="shared" ref="C41:D43" si="2">C17/262</f>
        <v>3.816793893129771E-4</v>
      </c>
      <c r="D41" s="45">
        <f t="shared" si="2"/>
        <v>3.816793893129771E-4</v>
      </c>
      <c r="E41" s="34" t="s">
        <v>33</v>
      </c>
    </row>
    <row r="42" spans="2:5" ht="22" x14ac:dyDescent="0.25">
      <c r="B42" s="32" t="s">
        <v>26</v>
      </c>
      <c r="C42" s="45">
        <f t="shared" si="2"/>
        <v>7.6335877862595419E-4</v>
      </c>
      <c r="D42" s="45">
        <f t="shared" si="2"/>
        <v>7.6335877862595419E-4</v>
      </c>
      <c r="E42" s="34" t="s">
        <v>33</v>
      </c>
    </row>
    <row r="43" spans="2:5" ht="22" x14ac:dyDescent="0.25">
      <c r="B43" s="32" t="s">
        <v>27</v>
      </c>
      <c r="C43" s="45">
        <f t="shared" si="2"/>
        <v>7.6335877862595419E-4</v>
      </c>
      <c r="D43" s="45">
        <f t="shared" si="2"/>
        <v>7.6335877862595419E-4</v>
      </c>
      <c r="E43" s="34" t="s">
        <v>33</v>
      </c>
    </row>
    <row r="44" spans="2:5" x14ac:dyDescent="0.25">
      <c r="B44" s="35" t="s">
        <v>36</v>
      </c>
      <c r="C44" s="46">
        <f>SUM(C40:C43)</f>
        <v>1.6412213740458016E-2</v>
      </c>
      <c r="D44" s="46">
        <f>SUM(D40:D43)</f>
        <v>1.6412213740458016E-2</v>
      </c>
      <c r="E44" s="32"/>
    </row>
    <row r="45" spans="2:5" x14ac:dyDescent="0.25">
      <c r="B45" s="35" t="s">
        <v>37</v>
      </c>
      <c r="C45" s="46">
        <f>C44/0.25</f>
        <v>6.5648854961832065E-2</v>
      </c>
      <c r="D45" s="46">
        <f>C45</f>
        <v>6.5648854961832065E-2</v>
      </c>
      <c r="E45" s="2"/>
    </row>
    <row r="46" spans="2:5" x14ac:dyDescent="0.25">
      <c r="B46" s="35" t="s">
        <v>38</v>
      </c>
      <c r="C46" s="47">
        <v>0.25</v>
      </c>
      <c r="D46" s="47">
        <f>D44/D45</f>
        <v>0.25</v>
      </c>
      <c r="E46" s="2"/>
    </row>
  </sheetData>
  <mergeCells count="4">
    <mergeCell ref="B1:E1"/>
    <mergeCell ref="B14:E14"/>
    <mergeCell ref="B25:E25"/>
    <mergeCell ref="B38:E38"/>
  </mergeCells>
  <pageMargins left="0.7" right="0.7" top="0.75" bottom="0.75" header="0.3" footer="0.3"/>
  <headerFooter>
    <oddHeader>&amp;C&amp;"Calibri"&amp;10&amp;KFF0000 OFFICIAL&amp;1#_x000D_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732D8-7965-4A61-94FA-ED6390143F93}">
  <dimension ref="A1:H32"/>
  <sheetViews>
    <sheetView showGridLines="0" workbookViewId="0">
      <selection activeCell="A33" sqref="A33"/>
    </sheetView>
  </sheetViews>
  <sheetFormatPr defaultColWidth="9" defaultRowHeight="25.15" customHeight="1" x14ac:dyDescent="0.25"/>
  <cols>
    <col min="1" max="1" width="64.8984375" style="12" customWidth="1"/>
    <col min="2" max="5" width="12.3984375" style="12" customWidth="1"/>
    <col min="6" max="7" width="9" style="12"/>
    <col min="8" max="8" width="20.09765625" style="12" bestFit="1" customWidth="1"/>
    <col min="9" max="16384" width="9" style="12"/>
  </cols>
  <sheetData>
    <row r="1" spans="1:8" ht="25.15" customHeight="1" x14ac:dyDescent="0.25">
      <c r="A1" s="52" t="s">
        <v>44</v>
      </c>
      <c r="B1" s="156" t="s">
        <v>42</v>
      </c>
      <c r="C1" s="157"/>
      <c r="D1" s="156" t="s">
        <v>31</v>
      </c>
      <c r="E1" s="157"/>
    </row>
    <row r="2" spans="1:8" ht="25.15" customHeight="1" x14ac:dyDescent="0.25">
      <c r="A2" s="13" t="s">
        <v>45</v>
      </c>
      <c r="B2" s="14">
        <v>919</v>
      </c>
      <c r="C2" s="15">
        <f>B2/B$11</f>
        <v>1.3573972240562102E-3</v>
      </c>
      <c r="D2" s="14">
        <v>0</v>
      </c>
      <c r="E2" s="15">
        <f>D2/D$11</f>
        <v>0</v>
      </c>
    </row>
    <row r="3" spans="1:8" ht="25.15" customHeight="1" x14ac:dyDescent="0.25">
      <c r="A3" s="13" t="s">
        <v>46</v>
      </c>
      <c r="B3" s="14">
        <v>608466</v>
      </c>
      <c r="C3" s="15">
        <f t="shared" ref="C3:C10" si="0">B3/B$11</f>
        <v>0.89872694160237865</v>
      </c>
      <c r="D3" s="14">
        <v>753787</v>
      </c>
      <c r="E3" s="15">
        <f t="shared" ref="E3:E10" si="1">D3/D$11</f>
        <v>0.82402976965467334</v>
      </c>
    </row>
    <row r="4" spans="1:8" ht="25.15" customHeight="1" x14ac:dyDescent="0.25">
      <c r="A4" s="13" t="s">
        <v>47</v>
      </c>
      <c r="B4" s="14">
        <v>2770</v>
      </c>
      <c r="C4" s="15">
        <f t="shared" si="0"/>
        <v>4.0913931562956496E-3</v>
      </c>
      <c r="D4" s="14">
        <v>52232</v>
      </c>
      <c r="E4" s="15">
        <f t="shared" si="1"/>
        <v>5.7099317086395623E-2</v>
      </c>
    </row>
    <row r="5" spans="1:8" ht="25.15" customHeight="1" x14ac:dyDescent="0.25">
      <c r="A5" s="13" t="s">
        <v>48</v>
      </c>
      <c r="B5" s="14">
        <v>0</v>
      </c>
      <c r="C5" s="15">
        <f t="shared" si="0"/>
        <v>0</v>
      </c>
      <c r="D5" s="14">
        <v>1222</v>
      </c>
      <c r="E5" s="15">
        <f t="shared" si="1"/>
        <v>1.3358738987512531E-3</v>
      </c>
    </row>
    <row r="6" spans="1:8" ht="25.15" customHeight="1" x14ac:dyDescent="0.25">
      <c r="A6" s="13" t="s">
        <v>49</v>
      </c>
      <c r="B6" s="14">
        <v>0</v>
      </c>
      <c r="C6" s="15">
        <f t="shared" si="0"/>
        <v>0</v>
      </c>
      <c r="D6" s="14">
        <v>28446</v>
      </c>
      <c r="E6" s="15">
        <f t="shared" si="1"/>
        <v>3.1096783080096682E-2</v>
      </c>
    </row>
    <row r="7" spans="1:8" ht="25.15" customHeight="1" x14ac:dyDescent="0.25">
      <c r="A7" s="13" t="s">
        <v>50</v>
      </c>
      <c r="B7" s="14">
        <v>6674</v>
      </c>
      <c r="C7" s="15">
        <f t="shared" si="0"/>
        <v>9.8577465433635977E-3</v>
      </c>
      <c r="D7" s="14">
        <v>16224</v>
      </c>
      <c r="E7" s="15">
        <f t="shared" si="1"/>
        <v>1.7735857719591106E-2</v>
      </c>
    </row>
    <row r="8" spans="1:8" ht="25.15" customHeight="1" x14ac:dyDescent="0.25">
      <c r="A8" s="13" t="s">
        <v>51</v>
      </c>
      <c r="B8" s="14">
        <v>58073</v>
      </c>
      <c r="C8" s="15">
        <f t="shared" si="0"/>
        <v>8.5775983669876266E-2</v>
      </c>
      <c r="D8" s="14">
        <v>61538</v>
      </c>
      <c r="E8" s="15">
        <f t="shared" si="1"/>
        <v>6.727251062303978E-2</v>
      </c>
    </row>
    <row r="9" spans="1:8" ht="25.15" customHeight="1" x14ac:dyDescent="0.25">
      <c r="A9" s="13" t="s">
        <v>52</v>
      </c>
      <c r="B9" s="14">
        <v>0</v>
      </c>
      <c r="C9" s="15">
        <f t="shared" si="0"/>
        <v>0</v>
      </c>
      <c r="D9" s="14">
        <v>1308</v>
      </c>
      <c r="E9" s="15">
        <f t="shared" si="1"/>
        <v>1.4298879374522414E-3</v>
      </c>
    </row>
    <row r="10" spans="1:8" ht="25.15" customHeight="1" x14ac:dyDescent="0.25">
      <c r="A10" s="13" t="s">
        <v>53</v>
      </c>
      <c r="B10" s="14">
        <v>129</v>
      </c>
      <c r="C10" s="15">
        <f t="shared" si="0"/>
        <v>1.9053780402965301E-4</v>
      </c>
      <c r="D10" s="14">
        <v>0</v>
      </c>
      <c r="E10" s="15">
        <f t="shared" si="1"/>
        <v>0</v>
      </c>
    </row>
    <row r="11" spans="1:8" ht="25.15" customHeight="1" x14ac:dyDescent="0.25">
      <c r="A11" s="16" t="s">
        <v>54</v>
      </c>
      <c r="B11" s="17">
        <f>SUM(B2:B10)</f>
        <v>677031</v>
      </c>
      <c r="C11" s="18">
        <f>B11/B$11</f>
        <v>1</v>
      </c>
      <c r="D11" s="17">
        <f>SUM(D2:D10)</f>
        <v>914757</v>
      </c>
      <c r="E11" s="18">
        <f>D11/D$11</f>
        <v>1</v>
      </c>
    </row>
    <row r="13" spans="1:8" ht="25.15" customHeight="1" x14ac:dyDescent="0.25">
      <c r="A13" s="52" t="s">
        <v>55</v>
      </c>
      <c r="B13" s="156" t="s">
        <v>42</v>
      </c>
      <c r="C13" s="157"/>
      <c r="D13" s="156" t="s">
        <v>31</v>
      </c>
      <c r="E13" s="157"/>
    </row>
    <row r="14" spans="1:8" ht="25.15" customHeight="1" x14ac:dyDescent="0.25">
      <c r="A14" s="19" t="s">
        <v>56</v>
      </c>
      <c r="B14" s="20">
        <v>361454</v>
      </c>
      <c r="C14" s="21">
        <f>B14/B$11</f>
        <v>0.53388101874212557</v>
      </c>
      <c r="D14" s="20">
        <v>677501</v>
      </c>
      <c r="E14" s="21">
        <f>D14/D$11</f>
        <v>0.7406349445809105</v>
      </c>
      <c r="H14" s="22"/>
    </row>
    <row r="15" spans="1:8" ht="25.15" customHeight="1" x14ac:dyDescent="0.25">
      <c r="A15" s="19" t="s">
        <v>57</v>
      </c>
      <c r="B15" s="20">
        <v>290496</v>
      </c>
      <c r="C15" s="21">
        <f t="shared" ref="C15:C19" si="2">B15/B$11</f>
        <v>0.42907341022789208</v>
      </c>
      <c r="D15" s="20">
        <v>206987</v>
      </c>
      <c r="E15" s="21">
        <f t="shared" ref="E15:E19" si="3">D15/D$11</f>
        <v>0.22627539335583111</v>
      </c>
    </row>
    <row r="16" spans="1:8" ht="25.15" customHeight="1" x14ac:dyDescent="0.25">
      <c r="A16" s="19" t="s">
        <v>58</v>
      </c>
      <c r="B16" s="20">
        <v>126</v>
      </c>
      <c r="C16" s="21">
        <f t="shared" si="2"/>
        <v>1.8610669230803315E-4</v>
      </c>
      <c r="D16" s="20">
        <v>0</v>
      </c>
      <c r="E16" s="21">
        <f t="shared" si="3"/>
        <v>0</v>
      </c>
    </row>
    <row r="17" spans="1:5" ht="25.15" customHeight="1" x14ac:dyDescent="0.25">
      <c r="A17" s="19" t="s">
        <v>59</v>
      </c>
      <c r="B17" s="20">
        <v>4998</v>
      </c>
      <c r="C17" s="21">
        <f t="shared" si="2"/>
        <v>7.3822321282186491E-3</v>
      </c>
      <c r="D17" s="20">
        <v>23926</v>
      </c>
      <c r="E17" s="21">
        <f t="shared" si="3"/>
        <v>2.6155580115812177E-2</v>
      </c>
    </row>
    <row r="18" spans="1:5" ht="25.15" customHeight="1" x14ac:dyDescent="0.25">
      <c r="A18" s="19" t="s">
        <v>60</v>
      </c>
      <c r="B18" s="20">
        <v>19935</v>
      </c>
      <c r="C18" s="21">
        <f t="shared" si="2"/>
        <v>2.9444737390163817E-2</v>
      </c>
      <c r="D18" s="20">
        <v>6343</v>
      </c>
      <c r="E18" s="21">
        <f t="shared" si="3"/>
        <v>6.9340819474461527E-3</v>
      </c>
    </row>
    <row r="19" spans="1:5" ht="25.15" customHeight="1" x14ac:dyDescent="0.25">
      <c r="A19" s="19" t="s">
        <v>61</v>
      </c>
      <c r="B19" s="20">
        <v>22</v>
      </c>
      <c r="C19" s="21">
        <f t="shared" si="2"/>
        <v>3.2494819291878803E-5</v>
      </c>
      <c r="D19" s="20">
        <v>0</v>
      </c>
      <c r="E19" s="21">
        <f t="shared" si="3"/>
        <v>0</v>
      </c>
    </row>
    <row r="20" spans="1:5" ht="25.15" customHeight="1" x14ac:dyDescent="0.25">
      <c r="A20" s="16" t="s">
        <v>54</v>
      </c>
      <c r="B20" s="23">
        <f>SUM(B14:B19)</f>
        <v>677031</v>
      </c>
      <c r="C20" s="24">
        <f>B20/B$11</f>
        <v>1</v>
      </c>
      <c r="D20" s="23">
        <f>SUM(D14:D19)</f>
        <v>914757</v>
      </c>
      <c r="E20" s="24">
        <f>D20/D$11</f>
        <v>1</v>
      </c>
    </row>
    <row r="22" spans="1:5" ht="25.15" customHeight="1" x14ac:dyDescent="0.25">
      <c r="A22" s="53" t="s">
        <v>62</v>
      </c>
      <c r="B22" s="53" t="s">
        <v>42</v>
      </c>
      <c r="C22" s="53" t="s">
        <v>31</v>
      </c>
    </row>
    <row r="23" spans="1:5" ht="25.15" customHeight="1" x14ac:dyDescent="0.25">
      <c r="A23" s="25" t="s">
        <v>63</v>
      </c>
      <c r="B23" s="26">
        <v>677031</v>
      </c>
      <c r="C23" s="26">
        <v>914757</v>
      </c>
    </row>
    <row r="24" spans="1:5" ht="25.15" customHeight="1" x14ac:dyDescent="0.25">
      <c r="A24" s="25" t="s">
        <v>64</v>
      </c>
      <c r="B24" s="26">
        <v>173271375.79999995</v>
      </c>
      <c r="C24" s="26">
        <v>228626057.3000001</v>
      </c>
    </row>
    <row r="25" spans="1:5" ht="25.15" customHeight="1" x14ac:dyDescent="0.25">
      <c r="A25" s="25" t="s">
        <v>65</v>
      </c>
      <c r="B25" s="26">
        <f>B24/B23</f>
        <v>255.92827477619187</v>
      </c>
      <c r="C25" s="26">
        <f>C24/C23</f>
        <v>249.93091859368127</v>
      </c>
    </row>
    <row r="26" spans="1:5" ht="25.15" customHeight="1" x14ac:dyDescent="0.25">
      <c r="A26" s="25" t="s">
        <v>66</v>
      </c>
      <c r="B26" s="26">
        <v>177561886</v>
      </c>
      <c r="C26" s="26">
        <v>239848337</v>
      </c>
    </row>
    <row r="27" spans="1:5" ht="25.15" customHeight="1" x14ac:dyDescent="0.25">
      <c r="A27" s="25" t="s">
        <v>67</v>
      </c>
      <c r="B27" s="26">
        <f>B26/B23</f>
        <v>262.26551812250841</v>
      </c>
      <c r="C27" s="26">
        <f>C26/C23</f>
        <v>262.1989632219267</v>
      </c>
    </row>
    <row r="29" spans="1:5" ht="25.15" customHeight="1" x14ac:dyDescent="0.25">
      <c r="A29" s="53" t="s">
        <v>68</v>
      </c>
      <c r="B29" s="158" t="s">
        <v>42</v>
      </c>
      <c r="C29" s="158"/>
      <c r="D29" s="158" t="s">
        <v>31</v>
      </c>
      <c r="E29" s="158"/>
    </row>
    <row r="30" spans="1:5" ht="25.15" customHeight="1" x14ac:dyDescent="0.25">
      <c r="A30" s="27" t="s">
        <v>69</v>
      </c>
      <c r="B30" s="28">
        <v>364477</v>
      </c>
      <c r="C30" s="29">
        <f>B30/B$32</f>
        <v>0.53835564437630257</v>
      </c>
      <c r="D30" s="28">
        <v>314137</v>
      </c>
      <c r="E30" s="29">
        <f>D30/D$32</f>
        <v>0.34396645928183972</v>
      </c>
    </row>
    <row r="31" spans="1:5" ht="25.15" customHeight="1" x14ac:dyDescent="0.25">
      <c r="A31" s="27" t="s">
        <v>70</v>
      </c>
      <c r="B31" s="28">
        <v>312542</v>
      </c>
      <c r="C31" s="29">
        <f t="shared" ref="C31:C32" si="4">B31/B$32</f>
        <v>0.46164435562369743</v>
      </c>
      <c r="D31" s="28">
        <v>599141</v>
      </c>
      <c r="E31" s="29">
        <f t="shared" ref="E31:E32" si="5">D31/D$32</f>
        <v>0.65603354071816034</v>
      </c>
    </row>
    <row r="32" spans="1:5" ht="25.15" customHeight="1" x14ac:dyDescent="0.25">
      <c r="A32" s="30" t="s">
        <v>54</v>
      </c>
      <c r="B32" s="31">
        <f>SUM(B30:B31)</f>
        <v>677019</v>
      </c>
      <c r="C32" s="29">
        <f t="shared" si="4"/>
        <v>1</v>
      </c>
      <c r="D32" s="31">
        <f>SUM(D30:D31)</f>
        <v>913278</v>
      </c>
      <c r="E32" s="29">
        <f t="shared" si="5"/>
        <v>1</v>
      </c>
    </row>
  </sheetData>
  <mergeCells count="6">
    <mergeCell ref="B1:C1"/>
    <mergeCell ref="D1:E1"/>
    <mergeCell ref="B13:C13"/>
    <mergeCell ref="D13:E13"/>
    <mergeCell ref="B29:C29"/>
    <mergeCell ref="D29:E29"/>
  </mergeCells>
  <pageMargins left="0.7" right="0.7" top="0.75" bottom="0.75" header="0.3" footer="0.3"/>
  <headerFooter>
    <oddHeader>&amp;C&amp;"Calibri"&amp;10&amp;KFF0000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D918B-EA64-43DE-9AB0-81E6AC16F096}">
  <dimension ref="A1:AG75"/>
  <sheetViews>
    <sheetView showGridLines="0" zoomScaleNormal="100" workbookViewId="0">
      <selection activeCell="B22" sqref="B22"/>
    </sheetView>
  </sheetViews>
  <sheetFormatPr defaultColWidth="9" defaultRowHeight="11" x14ac:dyDescent="0.25"/>
  <cols>
    <col min="1" max="1" width="15.69921875" style="54" customWidth="1"/>
    <col min="2" max="2" width="28.3984375" style="11" customWidth="1"/>
    <col min="3" max="3" width="21.3984375" style="11" customWidth="1"/>
    <col min="4" max="6" width="12.69921875" style="3" customWidth="1"/>
    <col min="7" max="8" width="15.69921875" style="3" customWidth="1"/>
    <col min="9" max="16384" width="9" style="3"/>
  </cols>
  <sheetData>
    <row r="1" spans="2:33" ht="10" customHeight="1" x14ac:dyDescent="0.25"/>
    <row r="2" spans="2:33" s="3" customFormat="1" ht="90" customHeight="1" x14ac:dyDescent="0.25">
      <c r="B2" s="11"/>
      <c r="C2" s="11"/>
      <c r="E2" s="125" t="s">
        <v>0</v>
      </c>
      <c r="F2" s="125"/>
      <c r="G2" s="125"/>
      <c r="H2" s="125"/>
    </row>
    <row r="3" spans="2:33" s="3" customFormat="1" ht="20.149999999999999" customHeight="1" x14ac:dyDescent="0.35">
      <c r="B3" s="159" t="s">
        <v>71</v>
      </c>
      <c r="C3" s="159"/>
      <c r="D3" s="159"/>
      <c r="E3" s="159"/>
      <c r="F3" s="159"/>
      <c r="G3" s="159"/>
      <c r="H3" s="159"/>
    </row>
    <row r="4" spans="2:33" s="3" customFormat="1" ht="20.149999999999999" customHeight="1" thickBot="1" x14ac:dyDescent="0.35">
      <c r="B4" s="56"/>
      <c r="C4" s="56"/>
      <c r="D4" s="56"/>
      <c r="E4" s="56"/>
      <c r="F4" s="56"/>
      <c r="G4" s="56"/>
      <c r="H4" s="56"/>
    </row>
    <row r="5" spans="2:33" s="54" customFormat="1" ht="20.149999999999999" customHeight="1" x14ac:dyDescent="0.25">
      <c r="B5" s="134" t="s">
        <v>2</v>
      </c>
      <c r="C5" s="135"/>
      <c r="D5" s="135"/>
      <c r="E5" s="135"/>
      <c r="F5" s="135"/>
      <c r="G5" s="135"/>
      <c r="H5" s="136"/>
      <c r="I5" s="3"/>
      <c r="J5" s="3"/>
      <c r="K5" s="3"/>
      <c r="L5" s="3"/>
      <c r="M5" s="3"/>
      <c r="N5" s="3"/>
      <c r="O5" s="3"/>
      <c r="P5" s="3"/>
      <c r="Q5" s="3"/>
      <c r="R5" s="3"/>
      <c r="S5" s="3"/>
      <c r="T5" s="3"/>
      <c r="U5" s="3"/>
      <c r="V5" s="3"/>
      <c r="W5" s="3"/>
      <c r="X5" s="3"/>
      <c r="Y5" s="3"/>
      <c r="Z5" s="3"/>
      <c r="AA5" s="3"/>
      <c r="AB5" s="3"/>
      <c r="AC5" s="3"/>
      <c r="AD5" s="3"/>
      <c r="AE5" s="3"/>
      <c r="AF5" s="3"/>
      <c r="AG5" s="3"/>
    </row>
    <row r="6" spans="2:33" s="55" customFormat="1" ht="20.149999999999999" customHeight="1" x14ac:dyDescent="0.25">
      <c r="B6" s="166" t="s">
        <v>72</v>
      </c>
      <c r="C6" s="167"/>
      <c r="D6" s="167"/>
      <c r="E6" s="167"/>
      <c r="F6" s="167"/>
      <c r="G6" s="167"/>
      <c r="H6" s="168"/>
      <c r="I6" s="57"/>
      <c r="J6" s="57"/>
      <c r="K6" s="57"/>
      <c r="L6" s="57"/>
      <c r="M6" s="57"/>
      <c r="N6" s="57"/>
      <c r="O6" s="57"/>
      <c r="P6" s="57"/>
      <c r="Q6" s="57"/>
      <c r="R6" s="57"/>
      <c r="S6" s="57"/>
      <c r="T6" s="57"/>
      <c r="U6" s="57"/>
      <c r="V6" s="57"/>
      <c r="W6" s="57"/>
      <c r="X6" s="57"/>
      <c r="Y6" s="57"/>
      <c r="Z6" s="57"/>
      <c r="AA6" s="57"/>
      <c r="AB6" s="57"/>
      <c r="AC6" s="57"/>
      <c r="AD6" s="57"/>
      <c r="AE6" s="57"/>
      <c r="AF6" s="57"/>
      <c r="AG6" s="57"/>
    </row>
    <row r="7" spans="2:33" s="55" customFormat="1" ht="20.149999999999999" customHeight="1" x14ac:dyDescent="0.25">
      <c r="B7" s="172" t="s">
        <v>73</v>
      </c>
      <c r="C7" s="173"/>
      <c r="D7" s="173"/>
      <c r="E7" s="173"/>
      <c r="F7" s="173"/>
      <c r="G7" s="173"/>
      <c r="H7" s="174"/>
      <c r="I7" s="57"/>
      <c r="J7" s="57"/>
      <c r="K7" s="57"/>
      <c r="L7" s="57"/>
      <c r="M7" s="57"/>
      <c r="N7" s="57"/>
      <c r="O7" s="57"/>
      <c r="P7" s="57"/>
      <c r="Q7" s="57"/>
      <c r="R7" s="57"/>
      <c r="S7" s="57"/>
      <c r="T7" s="57"/>
      <c r="U7" s="57"/>
      <c r="V7" s="57"/>
      <c r="W7" s="57"/>
      <c r="X7" s="57"/>
      <c r="Y7" s="57"/>
      <c r="Z7" s="57"/>
      <c r="AA7" s="57"/>
      <c r="AB7" s="57"/>
      <c r="AC7" s="57"/>
      <c r="AD7" s="57"/>
      <c r="AE7" s="57"/>
      <c r="AF7" s="57"/>
      <c r="AG7" s="57"/>
    </row>
    <row r="8" spans="2:33" s="55" customFormat="1" ht="20.149999999999999" customHeight="1" thickBot="1" x14ac:dyDescent="0.3">
      <c r="B8" s="169" t="s">
        <v>74</v>
      </c>
      <c r="C8" s="170"/>
      <c r="D8" s="170"/>
      <c r="E8" s="170"/>
      <c r="F8" s="170"/>
      <c r="G8" s="170"/>
      <c r="H8" s="171"/>
      <c r="I8" s="57"/>
      <c r="J8" s="57"/>
      <c r="K8" s="57"/>
      <c r="L8" s="57"/>
      <c r="M8" s="57"/>
      <c r="N8" s="57"/>
      <c r="O8" s="57"/>
      <c r="P8" s="57"/>
      <c r="Q8" s="57"/>
      <c r="R8" s="57"/>
      <c r="S8" s="57"/>
      <c r="T8" s="57"/>
      <c r="U8" s="57"/>
      <c r="V8" s="57"/>
      <c r="W8" s="57"/>
      <c r="X8" s="57"/>
      <c r="Y8" s="57"/>
      <c r="Z8" s="57"/>
      <c r="AA8" s="57"/>
      <c r="AB8" s="57"/>
      <c r="AC8" s="57"/>
      <c r="AD8" s="57"/>
      <c r="AE8" s="57"/>
      <c r="AF8" s="57"/>
      <c r="AG8" s="57"/>
    </row>
    <row r="9" spans="2:33" s="3" customFormat="1" ht="15" customHeight="1" thickBot="1" x14ac:dyDescent="0.3">
      <c r="B9" s="69"/>
      <c r="C9" s="70"/>
      <c r="D9" s="70"/>
      <c r="E9" s="70"/>
      <c r="F9" s="70"/>
      <c r="G9" s="70"/>
      <c r="H9" s="70"/>
    </row>
    <row r="10" spans="2:33" s="54" customFormat="1" ht="20.149999999999999" customHeight="1" x14ac:dyDescent="0.25">
      <c r="B10" s="134" t="s">
        <v>5</v>
      </c>
      <c r="C10" s="135"/>
      <c r="D10" s="135"/>
      <c r="E10" s="135"/>
      <c r="F10" s="135"/>
      <c r="G10" s="135"/>
      <c r="H10" s="136"/>
      <c r="I10" s="3"/>
      <c r="J10" s="3"/>
      <c r="K10" s="3"/>
      <c r="L10" s="3"/>
      <c r="M10" s="3"/>
      <c r="N10" s="3"/>
      <c r="O10" s="3"/>
      <c r="P10" s="3"/>
      <c r="Q10" s="3"/>
      <c r="R10" s="3"/>
      <c r="S10" s="3"/>
      <c r="T10" s="3"/>
      <c r="U10" s="3"/>
      <c r="V10" s="3"/>
      <c r="W10" s="3"/>
      <c r="X10" s="3"/>
      <c r="Y10" s="3"/>
      <c r="Z10" s="3"/>
      <c r="AA10" s="3"/>
      <c r="AB10" s="3"/>
      <c r="AC10" s="3"/>
      <c r="AD10" s="3"/>
      <c r="AE10" s="3"/>
      <c r="AF10" s="3"/>
      <c r="AG10" s="3"/>
    </row>
    <row r="11" spans="2:33" s="54" customFormat="1" ht="20.149999999999999" customHeight="1" x14ac:dyDescent="0.25">
      <c r="B11" s="175" t="s">
        <v>75</v>
      </c>
      <c r="C11" s="176"/>
      <c r="D11" s="176"/>
      <c r="E11" s="176"/>
      <c r="F11" s="176"/>
      <c r="G11" s="176"/>
      <c r="H11" s="177"/>
      <c r="I11" s="3"/>
      <c r="J11" s="3"/>
      <c r="K11" s="3"/>
      <c r="L11" s="3"/>
      <c r="M11" s="3"/>
      <c r="N11" s="3"/>
      <c r="O11" s="3"/>
      <c r="P11" s="3"/>
      <c r="Q11" s="3"/>
      <c r="R11" s="3"/>
      <c r="S11" s="3"/>
      <c r="T11" s="3"/>
      <c r="U11" s="3"/>
      <c r="V11" s="3"/>
      <c r="W11" s="3"/>
      <c r="X11" s="3"/>
      <c r="Y11" s="3"/>
      <c r="Z11" s="3"/>
      <c r="AA11" s="3"/>
      <c r="AB11" s="3"/>
      <c r="AC11" s="3"/>
      <c r="AD11" s="3"/>
      <c r="AE11" s="3"/>
      <c r="AF11" s="3"/>
      <c r="AG11" s="3"/>
    </row>
    <row r="12" spans="2:33" s="54" customFormat="1" ht="20.149999999999999" customHeight="1" thickBot="1" x14ac:dyDescent="0.3">
      <c r="B12" s="178"/>
      <c r="C12" s="179"/>
      <c r="D12" s="179"/>
      <c r="E12" s="179"/>
      <c r="F12" s="179"/>
      <c r="G12" s="179"/>
      <c r="H12" s="180"/>
      <c r="I12" s="3"/>
      <c r="J12" s="3"/>
      <c r="K12" s="3"/>
      <c r="L12" s="3"/>
      <c r="M12" s="3"/>
      <c r="N12" s="3"/>
      <c r="O12" s="3"/>
      <c r="P12" s="3"/>
      <c r="Q12" s="3"/>
      <c r="R12" s="3"/>
      <c r="S12" s="3"/>
      <c r="T12" s="3"/>
      <c r="U12" s="3"/>
      <c r="V12" s="3"/>
      <c r="W12" s="3"/>
      <c r="X12" s="3"/>
      <c r="Y12" s="3"/>
      <c r="Z12" s="3"/>
      <c r="AA12" s="3"/>
      <c r="AB12" s="3"/>
      <c r="AC12" s="3"/>
      <c r="AD12" s="3"/>
      <c r="AE12" s="3"/>
      <c r="AF12" s="3"/>
      <c r="AG12" s="3"/>
    </row>
    <row r="13" spans="2:33" s="3" customFormat="1" ht="15" customHeight="1" thickBot="1" x14ac:dyDescent="0.3">
      <c r="B13" s="71"/>
      <c r="C13" s="71"/>
      <c r="D13" s="60"/>
      <c r="E13" s="60"/>
      <c r="F13" s="60"/>
      <c r="G13" s="60"/>
      <c r="H13" s="60"/>
    </row>
    <row r="14" spans="2:33" ht="20.149999999999999" customHeight="1" x14ac:dyDescent="0.25">
      <c r="B14" s="163" t="s">
        <v>76</v>
      </c>
      <c r="C14" s="164"/>
      <c r="D14" s="164"/>
      <c r="E14" s="164"/>
      <c r="F14" s="164"/>
      <c r="G14" s="164"/>
      <c r="H14" s="165"/>
    </row>
    <row r="15" spans="2:33" ht="20.149999999999999" customHeight="1" x14ac:dyDescent="0.25">
      <c r="B15" s="72" t="s">
        <v>77</v>
      </c>
      <c r="C15" s="64" t="s">
        <v>78</v>
      </c>
      <c r="D15" s="181" t="s">
        <v>79</v>
      </c>
      <c r="E15" s="181"/>
      <c r="F15" s="181"/>
      <c r="G15" s="181" t="s">
        <v>80</v>
      </c>
      <c r="H15" s="184"/>
    </row>
    <row r="16" spans="2:33" ht="30" customHeight="1" x14ac:dyDescent="0.25">
      <c r="B16" s="90" t="s">
        <v>81</v>
      </c>
      <c r="C16" s="73">
        <v>0.33</v>
      </c>
      <c r="D16" s="167" t="s">
        <v>82</v>
      </c>
      <c r="E16" s="167"/>
      <c r="F16" s="167"/>
      <c r="G16" s="167" t="s">
        <v>83</v>
      </c>
      <c r="H16" s="168"/>
    </row>
    <row r="17" spans="2:8" ht="30" customHeight="1" thickBot="1" x14ac:dyDescent="0.3">
      <c r="B17" s="91" t="s">
        <v>84</v>
      </c>
      <c r="C17" s="74">
        <v>0.6</v>
      </c>
      <c r="D17" s="170" t="s">
        <v>85</v>
      </c>
      <c r="E17" s="170"/>
      <c r="F17" s="170"/>
      <c r="G17" s="189"/>
      <c r="H17" s="190"/>
    </row>
    <row r="18" spans="2:8" s="3" customFormat="1" ht="15" customHeight="1" thickBot="1" x14ac:dyDescent="0.3">
      <c r="B18" s="71"/>
      <c r="C18" s="71"/>
      <c r="D18" s="60"/>
      <c r="E18" s="60"/>
      <c r="F18" s="60"/>
      <c r="G18" s="60"/>
      <c r="H18" s="60"/>
    </row>
    <row r="19" spans="2:8" ht="20.149999999999999" customHeight="1" x14ac:dyDescent="0.25">
      <c r="B19" s="160" t="s">
        <v>8</v>
      </c>
      <c r="C19" s="161"/>
      <c r="D19" s="161"/>
      <c r="E19" s="161"/>
      <c r="F19" s="162"/>
      <c r="G19" s="193" t="s">
        <v>10</v>
      </c>
      <c r="H19" s="194"/>
    </row>
    <row r="20" spans="2:8" ht="20.149999999999999" customHeight="1" x14ac:dyDescent="0.25">
      <c r="B20" s="182" t="s">
        <v>86</v>
      </c>
      <c r="C20" s="181" t="s">
        <v>87</v>
      </c>
      <c r="D20" s="181" t="s">
        <v>88</v>
      </c>
      <c r="E20" s="181"/>
      <c r="F20" s="184"/>
      <c r="G20" s="191" t="s">
        <v>89</v>
      </c>
      <c r="H20" s="192"/>
    </row>
    <row r="21" spans="2:8" ht="20.149999999999999" customHeight="1" thickBot="1" x14ac:dyDescent="0.3">
      <c r="B21" s="183"/>
      <c r="C21" s="185"/>
      <c r="D21" s="75" t="s">
        <v>90</v>
      </c>
      <c r="E21" s="75" t="s">
        <v>91</v>
      </c>
      <c r="F21" s="76" t="s">
        <v>92</v>
      </c>
      <c r="G21" s="77" t="s">
        <v>14</v>
      </c>
      <c r="H21" s="76" t="s">
        <v>13</v>
      </c>
    </row>
    <row r="22" spans="2:8" ht="20.149999999999999" customHeight="1" x14ac:dyDescent="0.25">
      <c r="B22" s="116"/>
      <c r="C22" s="117"/>
      <c r="D22" s="118"/>
      <c r="E22" s="118"/>
      <c r="F22" s="119"/>
      <c r="G22" s="92">
        <f>(D22*E22*F22)*$C$16</f>
        <v>0</v>
      </c>
      <c r="H22" s="93">
        <f>G22*$C$17</f>
        <v>0</v>
      </c>
    </row>
    <row r="23" spans="2:8" ht="20.149999999999999" customHeight="1" x14ac:dyDescent="0.25">
      <c r="B23" s="120"/>
      <c r="C23" s="121"/>
      <c r="D23" s="122"/>
      <c r="E23" s="122"/>
      <c r="F23" s="123"/>
      <c r="G23" s="92">
        <f t="shared" ref="G23:G31" si="0">(D23*E23*F23)*$C$16</f>
        <v>0</v>
      </c>
      <c r="H23" s="93">
        <f t="shared" ref="H23:H38" si="1">G23*$C$17</f>
        <v>0</v>
      </c>
    </row>
    <row r="24" spans="2:8" ht="20.149999999999999" customHeight="1" x14ac:dyDescent="0.25">
      <c r="B24" s="120"/>
      <c r="C24" s="121"/>
      <c r="D24" s="122"/>
      <c r="E24" s="122"/>
      <c r="F24" s="123"/>
      <c r="G24" s="92">
        <f t="shared" si="0"/>
        <v>0</v>
      </c>
      <c r="H24" s="93">
        <f t="shared" si="1"/>
        <v>0</v>
      </c>
    </row>
    <row r="25" spans="2:8" ht="20.149999999999999" customHeight="1" x14ac:dyDescent="0.25">
      <c r="B25" s="120"/>
      <c r="C25" s="121"/>
      <c r="D25" s="122"/>
      <c r="E25" s="122"/>
      <c r="F25" s="123"/>
      <c r="G25" s="92">
        <f t="shared" si="0"/>
        <v>0</v>
      </c>
      <c r="H25" s="93">
        <f t="shared" si="1"/>
        <v>0</v>
      </c>
    </row>
    <row r="26" spans="2:8" ht="20.149999999999999" customHeight="1" x14ac:dyDescent="0.25">
      <c r="B26" s="120"/>
      <c r="C26" s="121"/>
      <c r="D26" s="122"/>
      <c r="E26" s="122"/>
      <c r="F26" s="123"/>
      <c r="G26" s="92">
        <f t="shared" si="0"/>
        <v>0</v>
      </c>
      <c r="H26" s="93">
        <f t="shared" si="1"/>
        <v>0</v>
      </c>
    </row>
    <row r="27" spans="2:8" ht="20.149999999999999" customHeight="1" x14ac:dyDescent="0.25">
      <c r="B27" s="120"/>
      <c r="C27" s="121"/>
      <c r="D27" s="122"/>
      <c r="E27" s="122"/>
      <c r="F27" s="123"/>
      <c r="G27" s="92">
        <f t="shared" si="0"/>
        <v>0</v>
      </c>
      <c r="H27" s="93">
        <f t="shared" si="1"/>
        <v>0</v>
      </c>
    </row>
    <row r="28" spans="2:8" ht="20.149999999999999" customHeight="1" x14ac:dyDescent="0.25">
      <c r="B28" s="120"/>
      <c r="C28" s="121"/>
      <c r="D28" s="122"/>
      <c r="E28" s="122"/>
      <c r="F28" s="123"/>
      <c r="G28" s="92">
        <f t="shared" si="0"/>
        <v>0</v>
      </c>
      <c r="H28" s="93">
        <f t="shared" si="1"/>
        <v>0</v>
      </c>
    </row>
    <row r="29" spans="2:8" ht="20.149999999999999" customHeight="1" x14ac:dyDescent="0.25">
      <c r="B29" s="120"/>
      <c r="C29" s="121"/>
      <c r="D29" s="122"/>
      <c r="E29" s="122"/>
      <c r="F29" s="123"/>
      <c r="G29" s="92">
        <f t="shared" si="0"/>
        <v>0</v>
      </c>
      <c r="H29" s="93">
        <f t="shared" si="1"/>
        <v>0</v>
      </c>
    </row>
    <row r="30" spans="2:8" ht="20.149999999999999" customHeight="1" x14ac:dyDescent="0.25">
      <c r="B30" s="120"/>
      <c r="C30" s="121"/>
      <c r="D30" s="122"/>
      <c r="E30" s="122"/>
      <c r="F30" s="123"/>
      <c r="G30" s="92">
        <f t="shared" si="0"/>
        <v>0</v>
      </c>
      <c r="H30" s="93">
        <f t="shared" si="1"/>
        <v>0</v>
      </c>
    </row>
    <row r="31" spans="2:8" ht="20.149999999999999" customHeight="1" x14ac:dyDescent="0.25">
      <c r="B31" s="120"/>
      <c r="C31" s="121"/>
      <c r="D31" s="122"/>
      <c r="E31" s="122"/>
      <c r="F31" s="123"/>
      <c r="G31" s="92">
        <f t="shared" si="0"/>
        <v>0</v>
      </c>
      <c r="H31" s="93">
        <f t="shared" si="1"/>
        <v>0</v>
      </c>
    </row>
    <row r="32" spans="2:8" ht="20.149999999999999" customHeight="1" x14ac:dyDescent="0.25">
      <c r="B32" s="120"/>
      <c r="C32" s="121"/>
      <c r="D32" s="122"/>
      <c r="E32" s="122"/>
      <c r="F32" s="123"/>
      <c r="G32" s="92">
        <f>(D32*E32*F32)*$C$16</f>
        <v>0</v>
      </c>
      <c r="H32" s="93">
        <f>G32*$C$17</f>
        <v>0</v>
      </c>
    </row>
    <row r="33" spans="2:8" ht="20.149999999999999" customHeight="1" x14ac:dyDescent="0.25">
      <c r="B33" s="120"/>
      <c r="C33" s="121"/>
      <c r="D33" s="122"/>
      <c r="E33" s="122"/>
      <c r="F33" s="123"/>
      <c r="G33" s="92">
        <f t="shared" ref="G33:G38" si="2">(D33*E33*F33)*$C$16</f>
        <v>0</v>
      </c>
      <c r="H33" s="93">
        <f t="shared" si="1"/>
        <v>0</v>
      </c>
    </row>
    <row r="34" spans="2:8" ht="20.149999999999999" customHeight="1" x14ac:dyDescent="0.25">
      <c r="B34" s="120"/>
      <c r="C34" s="121"/>
      <c r="D34" s="122"/>
      <c r="E34" s="122"/>
      <c r="F34" s="123"/>
      <c r="G34" s="92">
        <f t="shared" si="2"/>
        <v>0</v>
      </c>
      <c r="H34" s="93">
        <f t="shared" si="1"/>
        <v>0</v>
      </c>
    </row>
    <row r="35" spans="2:8" ht="20.149999999999999" customHeight="1" x14ac:dyDescent="0.25">
      <c r="B35" s="120"/>
      <c r="C35" s="121"/>
      <c r="D35" s="122"/>
      <c r="E35" s="122"/>
      <c r="F35" s="123"/>
      <c r="G35" s="92">
        <f t="shared" si="2"/>
        <v>0</v>
      </c>
      <c r="H35" s="93">
        <f t="shared" si="1"/>
        <v>0</v>
      </c>
    </row>
    <row r="36" spans="2:8" ht="20.149999999999999" customHeight="1" x14ac:dyDescent="0.25">
      <c r="B36" s="120"/>
      <c r="C36" s="121"/>
      <c r="D36" s="122"/>
      <c r="E36" s="122"/>
      <c r="F36" s="123"/>
      <c r="G36" s="92">
        <f t="shared" si="2"/>
        <v>0</v>
      </c>
      <c r="H36" s="93">
        <f t="shared" si="1"/>
        <v>0</v>
      </c>
    </row>
    <row r="37" spans="2:8" ht="20.149999999999999" customHeight="1" x14ac:dyDescent="0.25">
      <c r="B37" s="120"/>
      <c r="C37" s="121"/>
      <c r="D37" s="122"/>
      <c r="E37" s="122"/>
      <c r="F37" s="123"/>
      <c r="G37" s="92">
        <f t="shared" si="2"/>
        <v>0</v>
      </c>
      <c r="H37" s="93">
        <f t="shared" si="1"/>
        <v>0</v>
      </c>
    </row>
    <row r="38" spans="2:8" ht="20.149999999999999" customHeight="1" x14ac:dyDescent="0.25">
      <c r="B38" s="120"/>
      <c r="C38" s="121"/>
      <c r="D38" s="122"/>
      <c r="E38" s="122"/>
      <c r="F38" s="123"/>
      <c r="G38" s="92">
        <f t="shared" si="2"/>
        <v>0</v>
      </c>
      <c r="H38" s="93">
        <f t="shared" si="1"/>
        <v>0</v>
      </c>
    </row>
    <row r="39" spans="2:8" ht="20.149999999999999" customHeight="1" thickBot="1" x14ac:dyDescent="0.3">
      <c r="B39" s="186" t="s">
        <v>22</v>
      </c>
      <c r="C39" s="187"/>
      <c r="D39" s="187"/>
      <c r="E39" s="187"/>
      <c r="F39" s="188"/>
      <c r="G39" s="98">
        <f>SUM(G22:G38)</f>
        <v>0</v>
      </c>
      <c r="H39" s="99">
        <f>SUM(H22:H38)</f>
        <v>0</v>
      </c>
    </row>
    <row r="40" spans="2:8" s="3" customFormat="1" x14ac:dyDescent="0.25">
      <c r="B40" s="11"/>
      <c r="C40" s="11"/>
    </row>
    <row r="41" spans="2:8" s="3" customFormat="1" x14ac:dyDescent="0.25">
      <c r="B41" s="11"/>
      <c r="C41" s="11"/>
    </row>
    <row r="42" spans="2:8" s="3" customFormat="1" x14ac:dyDescent="0.25">
      <c r="B42" s="11"/>
      <c r="C42" s="11"/>
    </row>
    <row r="43" spans="2:8" s="3" customFormat="1" x14ac:dyDescent="0.25">
      <c r="B43" s="11"/>
      <c r="C43" s="11"/>
    </row>
    <row r="44" spans="2:8" s="3" customFormat="1" x14ac:dyDescent="0.25">
      <c r="B44" s="11"/>
      <c r="C44" s="11"/>
    </row>
    <row r="45" spans="2:8" s="3" customFormat="1" x14ac:dyDescent="0.25">
      <c r="B45" s="11"/>
      <c r="C45" s="11"/>
    </row>
    <row r="46" spans="2:8" s="3" customFormat="1" x14ac:dyDescent="0.25">
      <c r="B46" s="11"/>
      <c r="C46" s="11"/>
    </row>
    <row r="47" spans="2:8" s="3" customFormat="1" x14ac:dyDescent="0.25">
      <c r="B47" s="11"/>
      <c r="C47" s="11"/>
    </row>
    <row r="48" spans="2:8" s="3" customFormat="1" x14ac:dyDescent="0.25">
      <c r="B48" s="11"/>
      <c r="C48" s="11"/>
    </row>
    <row r="49" spans="2:3" s="3" customFormat="1" x14ac:dyDescent="0.25">
      <c r="B49" s="11"/>
      <c r="C49" s="11"/>
    </row>
    <row r="50" spans="2:3" s="3" customFormat="1" x14ac:dyDescent="0.25">
      <c r="B50" s="11"/>
      <c r="C50" s="11"/>
    </row>
    <row r="51" spans="2:3" s="3" customFormat="1" x14ac:dyDescent="0.25">
      <c r="B51" s="11"/>
      <c r="C51" s="11"/>
    </row>
    <row r="52" spans="2:3" s="3" customFormat="1" x14ac:dyDescent="0.25">
      <c r="B52" s="11"/>
      <c r="C52" s="11"/>
    </row>
    <row r="53" spans="2:3" s="3" customFormat="1" x14ac:dyDescent="0.25">
      <c r="B53" s="11"/>
      <c r="C53" s="11"/>
    </row>
    <row r="54" spans="2:3" s="3" customFormat="1" x14ac:dyDescent="0.25">
      <c r="B54" s="11"/>
      <c r="C54" s="11"/>
    </row>
    <row r="55" spans="2:3" s="3" customFormat="1" x14ac:dyDescent="0.25">
      <c r="B55" s="11"/>
      <c r="C55" s="11"/>
    </row>
    <row r="56" spans="2:3" s="3" customFormat="1" x14ac:dyDescent="0.25">
      <c r="B56" s="11"/>
      <c r="C56" s="11"/>
    </row>
    <row r="57" spans="2:3" s="3" customFormat="1" x14ac:dyDescent="0.25">
      <c r="B57" s="11"/>
      <c r="C57" s="11"/>
    </row>
    <row r="58" spans="2:3" s="3" customFormat="1" x14ac:dyDescent="0.25">
      <c r="B58" s="11"/>
      <c r="C58" s="11"/>
    </row>
    <row r="59" spans="2:3" s="3" customFormat="1" x14ac:dyDescent="0.25">
      <c r="B59" s="11"/>
      <c r="C59" s="11"/>
    </row>
    <row r="60" spans="2:3" s="3" customFormat="1" x14ac:dyDescent="0.25">
      <c r="B60" s="11"/>
      <c r="C60" s="11"/>
    </row>
    <row r="61" spans="2:3" s="3" customFormat="1" x14ac:dyDescent="0.25">
      <c r="B61" s="11"/>
      <c r="C61" s="11"/>
    </row>
    <row r="62" spans="2:3" s="3" customFormat="1" x14ac:dyDescent="0.25">
      <c r="B62" s="11"/>
      <c r="C62" s="11"/>
    </row>
    <row r="63" spans="2:3" s="3" customFormat="1" x14ac:dyDescent="0.25">
      <c r="B63" s="11"/>
      <c r="C63" s="11"/>
    </row>
    <row r="64" spans="2:3" s="3" customFormat="1" x14ac:dyDescent="0.25">
      <c r="B64" s="11"/>
      <c r="C64" s="11"/>
    </row>
    <row r="65" spans="2:3" s="3" customFormat="1" x14ac:dyDescent="0.25">
      <c r="B65" s="11"/>
      <c r="C65" s="11"/>
    </row>
    <row r="66" spans="2:3" s="3" customFormat="1" x14ac:dyDescent="0.25">
      <c r="B66" s="11"/>
      <c r="C66" s="11"/>
    </row>
    <row r="67" spans="2:3" s="3" customFormat="1" x14ac:dyDescent="0.25">
      <c r="B67" s="11"/>
      <c r="C67" s="11"/>
    </row>
    <row r="68" spans="2:3" s="3" customFormat="1" x14ac:dyDescent="0.25">
      <c r="B68" s="11"/>
      <c r="C68" s="11"/>
    </row>
    <row r="69" spans="2:3" s="3" customFormat="1" x14ac:dyDescent="0.25">
      <c r="B69" s="11"/>
      <c r="C69" s="11"/>
    </row>
    <row r="70" spans="2:3" s="3" customFormat="1" x14ac:dyDescent="0.25">
      <c r="B70" s="11"/>
      <c r="C70" s="11"/>
    </row>
    <row r="71" spans="2:3" s="3" customFormat="1" x14ac:dyDescent="0.25">
      <c r="B71" s="11"/>
      <c r="C71" s="11"/>
    </row>
    <row r="72" spans="2:3" s="3" customFormat="1" x14ac:dyDescent="0.25">
      <c r="B72" s="11"/>
      <c r="C72" s="11"/>
    </row>
    <row r="73" spans="2:3" s="3" customFormat="1" x14ac:dyDescent="0.25">
      <c r="B73" s="11"/>
      <c r="C73" s="11"/>
    </row>
    <row r="74" spans="2:3" s="3" customFormat="1" x14ac:dyDescent="0.25">
      <c r="B74" s="11"/>
      <c r="C74" s="11"/>
    </row>
    <row r="75" spans="2:3" s="3" customFormat="1" x14ac:dyDescent="0.25">
      <c r="B75" s="11"/>
      <c r="C75" s="11"/>
    </row>
  </sheetData>
  <sheetProtection password="CDDE" sheet="1" objects="1" scenarios="1"/>
  <mergeCells count="21">
    <mergeCell ref="B20:B21"/>
    <mergeCell ref="D20:F20"/>
    <mergeCell ref="C20:C21"/>
    <mergeCell ref="B39:F39"/>
    <mergeCell ref="G15:H15"/>
    <mergeCell ref="G16:H17"/>
    <mergeCell ref="G20:H20"/>
    <mergeCell ref="G19:H19"/>
    <mergeCell ref="E2:H2"/>
    <mergeCell ref="B3:H3"/>
    <mergeCell ref="B19:F19"/>
    <mergeCell ref="B14:H14"/>
    <mergeCell ref="B5:H5"/>
    <mergeCell ref="B6:H6"/>
    <mergeCell ref="B8:H8"/>
    <mergeCell ref="B10:H10"/>
    <mergeCell ref="B7:H7"/>
    <mergeCell ref="B11:H12"/>
    <mergeCell ref="D16:F16"/>
    <mergeCell ref="D15:F15"/>
    <mergeCell ref="D17:F17"/>
  </mergeCells>
  <pageMargins left="0.7" right="0.7" top="0.75" bottom="0.75" header="0.3" footer="0.3"/>
  <headerFooter>
    <oddHeader>&amp;C&amp;"Calibri"&amp;10&amp;KFF0000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767C-CAB8-440A-99A3-D70B5855C0A6}">
  <dimension ref="B1:E38"/>
  <sheetViews>
    <sheetView showGridLines="0" zoomScaleNormal="100" workbookViewId="0">
      <selection activeCell="C12" sqref="C12"/>
    </sheetView>
  </sheetViews>
  <sheetFormatPr defaultColWidth="9" defaultRowHeight="11" x14ac:dyDescent="0.25"/>
  <cols>
    <col min="1" max="1" width="15.69921875" style="3" customWidth="1"/>
    <col min="2" max="5" width="25.69921875" style="3" customWidth="1"/>
    <col min="6" max="16384" width="9" style="3"/>
  </cols>
  <sheetData>
    <row r="1" spans="2:5" ht="10" customHeight="1" x14ac:dyDescent="0.25"/>
    <row r="2" spans="2:5" ht="90" customHeight="1" x14ac:dyDescent="0.25">
      <c r="D2" s="125" t="s">
        <v>93</v>
      </c>
      <c r="E2" s="125"/>
    </row>
    <row r="3" spans="2:5" ht="20.149999999999999" customHeight="1" x14ac:dyDescent="0.35">
      <c r="B3" s="159" t="s">
        <v>94</v>
      </c>
      <c r="C3" s="159"/>
      <c r="D3" s="159"/>
      <c r="E3" s="159"/>
    </row>
    <row r="4" spans="2:5" ht="20.149999999999999" customHeight="1" thickBot="1" x14ac:dyDescent="0.3">
      <c r="B4"/>
      <c r="C4"/>
      <c r="D4"/>
      <c r="E4"/>
    </row>
    <row r="5" spans="2:5" ht="20.149999999999999" customHeight="1" x14ac:dyDescent="0.25">
      <c r="B5" s="139" t="s">
        <v>2</v>
      </c>
      <c r="C5" s="140"/>
      <c r="D5" s="140"/>
      <c r="E5" s="141"/>
    </row>
    <row r="6" spans="2:5" ht="35.15" customHeight="1" thickBot="1" x14ac:dyDescent="0.3">
      <c r="B6" s="197" t="s">
        <v>95</v>
      </c>
      <c r="C6" s="198"/>
      <c r="D6" s="198"/>
      <c r="E6" s="199"/>
    </row>
    <row r="7" spans="2:5" ht="15" customHeight="1" thickBot="1" x14ac:dyDescent="0.3">
      <c r="B7" s="58"/>
      <c r="C7" s="59"/>
      <c r="D7" s="59"/>
      <c r="E7" s="59"/>
    </row>
    <row r="8" spans="2:5" ht="20.149999999999999" customHeight="1" x14ac:dyDescent="0.25">
      <c r="B8" s="139" t="s">
        <v>5</v>
      </c>
      <c r="C8" s="140"/>
      <c r="D8" s="140"/>
      <c r="E8" s="141"/>
    </row>
    <row r="9" spans="2:5" s="50" customFormat="1" ht="35.15" customHeight="1" thickBot="1" x14ac:dyDescent="0.3">
      <c r="B9" s="200" t="s">
        <v>96</v>
      </c>
      <c r="C9" s="201"/>
      <c r="D9" s="201"/>
      <c r="E9" s="202"/>
    </row>
    <row r="10" spans="2:5" ht="15" customHeight="1" thickBot="1" x14ac:dyDescent="0.3">
      <c r="B10" s="60"/>
      <c r="C10" s="60"/>
      <c r="D10" s="60"/>
      <c r="E10" s="60"/>
    </row>
    <row r="11" spans="2:5" ht="35.15" customHeight="1" x14ac:dyDescent="0.25">
      <c r="B11" s="61" t="s">
        <v>97</v>
      </c>
      <c r="C11" s="62" t="s">
        <v>98</v>
      </c>
      <c r="D11" s="60"/>
      <c r="E11" s="60"/>
    </row>
    <row r="12" spans="2:5" ht="20.149999999999999" customHeight="1" x14ac:dyDescent="0.25">
      <c r="B12" s="94" t="s">
        <v>99</v>
      </c>
      <c r="C12" s="114"/>
      <c r="D12" s="60"/>
      <c r="E12" s="60"/>
    </row>
    <row r="13" spans="2:5" ht="20.149999999999999" customHeight="1" x14ac:dyDescent="0.25">
      <c r="B13" s="94" t="s">
        <v>100</v>
      </c>
      <c r="C13" s="114"/>
      <c r="D13" s="60"/>
      <c r="E13" s="60"/>
    </row>
    <row r="14" spans="2:5" ht="20.149999999999999" customHeight="1" x14ac:dyDescent="0.25">
      <c r="B14" s="94" t="s">
        <v>101</v>
      </c>
      <c r="C14" s="114"/>
      <c r="D14" s="60"/>
      <c r="E14" s="60"/>
    </row>
    <row r="15" spans="2:5" ht="20.149999999999999" customHeight="1" thickBot="1" x14ac:dyDescent="0.3">
      <c r="B15" s="95" t="s">
        <v>102</v>
      </c>
      <c r="C15" s="115"/>
      <c r="D15" s="60"/>
      <c r="E15" s="60"/>
    </row>
    <row r="16" spans="2:5" ht="15" customHeight="1" thickBot="1" x14ac:dyDescent="0.3">
      <c r="B16" s="60"/>
      <c r="C16" s="63"/>
      <c r="D16" s="60"/>
      <c r="E16" s="60"/>
    </row>
    <row r="17" spans="2:5" ht="20.149999999999999" customHeight="1" x14ac:dyDescent="0.25">
      <c r="B17" s="195" t="s">
        <v>97</v>
      </c>
      <c r="C17" s="196" t="s">
        <v>103</v>
      </c>
      <c r="D17" s="164"/>
      <c r="E17" s="165"/>
    </row>
    <row r="18" spans="2:5" ht="20.149999999999999" customHeight="1" x14ac:dyDescent="0.25">
      <c r="B18" s="182"/>
      <c r="C18" s="64" t="s">
        <v>104</v>
      </c>
      <c r="D18" s="64" t="s">
        <v>105</v>
      </c>
      <c r="E18" s="65" t="s">
        <v>22</v>
      </c>
    </row>
    <row r="19" spans="2:5" ht="20.149999999999999" customHeight="1" x14ac:dyDescent="0.25">
      <c r="B19" s="94" t="s">
        <v>99</v>
      </c>
      <c r="C19" s="96">
        <f>($C12*'Road Damage Assumptions'!C$16)+($C12*'Road Damage Assumptions'!C$17)+($C12*'Road Damage Assumptions'!C$18)</f>
        <v>0</v>
      </c>
      <c r="D19" s="96">
        <f>($C12*'Road Damage Assumptions'!D16)+($C12*'Road Damage Assumptions'!D17)+($C12*'Road Damage Assumptions'!D18)</f>
        <v>0</v>
      </c>
      <c r="E19" s="97">
        <f>SUM(C19:D19)</f>
        <v>0</v>
      </c>
    </row>
    <row r="20" spans="2:5" ht="20.149999999999999" customHeight="1" x14ac:dyDescent="0.25">
      <c r="B20" s="94" t="s">
        <v>100</v>
      </c>
      <c r="C20" s="96">
        <f>($C13*'Road Damage Assumptions'!C$16)+($C13*'Road Damage Assumptions'!C$17)+(2*($C13*'Road Damage Assumptions'!C$18))</f>
        <v>0</v>
      </c>
      <c r="D20" s="96">
        <f>($C13*'Road Damage Assumptions'!D$16)+($C13*'Road Damage Assumptions'!D$17)+(2*($C13*'Road Damage Assumptions'!D$18))</f>
        <v>0</v>
      </c>
      <c r="E20" s="97">
        <f t="shared" ref="E20:E22" si="0">SUM(C20:D20)</f>
        <v>0</v>
      </c>
    </row>
    <row r="21" spans="2:5" ht="20.149999999999999" customHeight="1" x14ac:dyDescent="0.25">
      <c r="B21" s="94" t="s">
        <v>101</v>
      </c>
      <c r="C21" s="96">
        <f>($C14*'Road Damage Assumptions'!C$16)+($C14*'Road Damage Assumptions'!C$17)+(3*($C14*'Road Damage Assumptions'!C$18))</f>
        <v>0</v>
      </c>
      <c r="D21" s="96">
        <f>($C14*'Road Damage Assumptions'!D$16)+($C14*'Road Damage Assumptions'!D$17)+(3*($C14*'Road Damage Assumptions'!D$18))</f>
        <v>0</v>
      </c>
      <c r="E21" s="97">
        <f t="shared" si="0"/>
        <v>0</v>
      </c>
    </row>
    <row r="22" spans="2:5" ht="20.149999999999999" customHeight="1" x14ac:dyDescent="0.25">
      <c r="B22" s="94" t="s">
        <v>102</v>
      </c>
      <c r="C22" s="96">
        <f>($C15*'Road Damage Assumptions'!C$16)+($C15*'Road Damage Assumptions'!C$17)+(4*($C15*'Road Damage Assumptions'!C$18))</f>
        <v>0</v>
      </c>
      <c r="D22" s="96">
        <f>($C15*'Road Damage Assumptions'!D$16)+($C15*'Road Damage Assumptions'!D$17)+(4*($C15*'Road Damage Assumptions'!D$18))</f>
        <v>0</v>
      </c>
      <c r="E22" s="97">
        <f t="shared" si="0"/>
        <v>0</v>
      </c>
    </row>
    <row r="23" spans="2:5" ht="20.149999999999999" customHeight="1" thickBot="1" x14ac:dyDescent="0.3">
      <c r="B23" s="66" t="s">
        <v>22</v>
      </c>
      <c r="C23" s="67">
        <f>SUM(C19:C22)</f>
        <v>0</v>
      </c>
      <c r="D23" s="67">
        <f t="shared" ref="D23:E23" si="1">SUM(D19:D22)</f>
        <v>0</v>
      </c>
      <c r="E23" s="68">
        <f t="shared" si="1"/>
        <v>0</v>
      </c>
    </row>
    <row r="24" spans="2:5" ht="15" customHeight="1" thickBot="1" x14ac:dyDescent="0.3">
      <c r="B24" s="60"/>
      <c r="C24" s="60"/>
      <c r="D24" s="60"/>
      <c r="E24" s="60"/>
    </row>
    <row r="25" spans="2:5" ht="20.149999999999999" customHeight="1" x14ac:dyDescent="0.25">
      <c r="B25" s="195" t="s">
        <v>97</v>
      </c>
      <c r="C25" s="196" t="s">
        <v>106</v>
      </c>
      <c r="D25" s="164"/>
      <c r="E25" s="165"/>
    </row>
    <row r="26" spans="2:5" ht="20.149999999999999" customHeight="1" x14ac:dyDescent="0.25">
      <c r="B26" s="182"/>
      <c r="C26" s="64" t="s">
        <v>104</v>
      </c>
      <c r="D26" s="64" t="s">
        <v>105</v>
      </c>
      <c r="E26" s="65" t="s">
        <v>22</v>
      </c>
    </row>
    <row r="27" spans="2:5" ht="20.149999999999999" customHeight="1" x14ac:dyDescent="0.25">
      <c r="B27" s="94" t="s">
        <v>99</v>
      </c>
      <c r="C27" s="96">
        <f>($C12*'Road Damage Assumptions'!C$22)+($C12*'Road Damage Assumptions'!C$23)+($C12*'Road Damage Assumptions'!C$24)</f>
        <v>0</v>
      </c>
      <c r="D27" s="96">
        <f>($C12*'Road Damage Assumptions'!D$22)+($C12*'Road Damage Assumptions'!D$23)+($C12*'Road Damage Assumptions'!D$24)</f>
        <v>0</v>
      </c>
      <c r="E27" s="97">
        <f>SUM(C27:D27)</f>
        <v>0</v>
      </c>
    </row>
    <row r="28" spans="2:5" ht="20.149999999999999" customHeight="1" x14ac:dyDescent="0.25">
      <c r="B28" s="94" t="s">
        <v>100</v>
      </c>
      <c r="C28" s="96">
        <f>($C13*'Road Damage Assumptions'!C$22)+($C13*'Road Damage Assumptions'!C$23)+(2*($C13*'Road Damage Assumptions'!C$24))</f>
        <v>0</v>
      </c>
      <c r="D28" s="96">
        <f>($C13*'Road Damage Assumptions'!D$22)+($C13*'Road Damage Assumptions'!D$23)+(2*($C13*'Road Damage Assumptions'!D$24))</f>
        <v>0</v>
      </c>
      <c r="E28" s="97">
        <f t="shared" ref="E28:E30" si="2">SUM(C28:D28)</f>
        <v>0</v>
      </c>
    </row>
    <row r="29" spans="2:5" ht="20.149999999999999" customHeight="1" x14ac:dyDescent="0.25">
      <c r="B29" s="94" t="s">
        <v>101</v>
      </c>
      <c r="C29" s="96">
        <f>($C14*'Road Damage Assumptions'!C$22)+($C14*'Road Damage Assumptions'!C$23)+(3*($C14*'Road Damage Assumptions'!C$24))</f>
        <v>0</v>
      </c>
      <c r="D29" s="96">
        <f>($C14*'Road Damage Assumptions'!D$22)+($C14*'Road Damage Assumptions'!D$23)+(3*($C14*'Road Damage Assumptions'!D$24))</f>
        <v>0</v>
      </c>
      <c r="E29" s="97">
        <f t="shared" si="2"/>
        <v>0</v>
      </c>
    </row>
    <row r="30" spans="2:5" ht="20.149999999999999" customHeight="1" x14ac:dyDescent="0.25">
      <c r="B30" s="94" t="s">
        <v>102</v>
      </c>
      <c r="C30" s="96">
        <f>($C15*'Road Damage Assumptions'!C$22)+($C15*'Road Damage Assumptions'!C$23)+(4*($C15*'Road Damage Assumptions'!C$24))</f>
        <v>0</v>
      </c>
      <c r="D30" s="96">
        <f>($C15*'Road Damage Assumptions'!D$22)+($C15*'Road Damage Assumptions'!D$23)+(4*($C15*'Road Damage Assumptions'!D$24))</f>
        <v>0</v>
      </c>
      <c r="E30" s="97">
        <f t="shared" si="2"/>
        <v>0</v>
      </c>
    </row>
    <row r="31" spans="2:5" ht="20.149999999999999" customHeight="1" thickBot="1" x14ac:dyDescent="0.3">
      <c r="B31" s="66" t="s">
        <v>22</v>
      </c>
      <c r="C31" s="67">
        <f>SUM(C27:C30)</f>
        <v>0</v>
      </c>
      <c r="D31" s="67">
        <f t="shared" ref="D31" si="3">SUM(D27:D30)</f>
        <v>0</v>
      </c>
      <c r="E31" s="68">
        <f t="shared" ref="E31" si="4">SUM(E27:E30)</f>
        <v>0</v>
      </c>
    </row>
    <row r="32" spans="2:5" ht="11.5" x14ac:dyDescent="0.25">
      <c r="B32"/>
      <c r="C32"/>
      <c r="D32"/>
      <c r="E32"/>
    </row>
    <row r="33" s="3" customFormat="1" x14ac:dyDescent="0.25"/>
    <row r="34" s="3" customFormat="1" x14ac:dyDescent="0.25"/>
    <row r="35" s="3" customFormat="1" x14ac:dyDescent="0.25"/>
    <row r="36" s="3" customFormat="1" x14ac:dyDescent="0.25"/>
    <row r="37" s="3" customFormat="1" x14ac:dyDescent="0.25"/>
    <row r="38" s="3" customFormat="1" x14ac:dyDescent="0.25"/>
  </sheetData>
  <sheetProtection password="CDDE" sheet="1" objects="1" scenarios="1"/>
  <mergeCells count="10">
    <mergeCell ref="B3:E3"/>
    <mergeCell ref="D2:E2"/>
    <mergeCell ref="B17:B18"/>
    <mergeCell ref="C17:E17"/>
    <mergeCell ref="B25:B26"/>
    <mergeCell ref="C25:E25"/>
    <mergeCell ref="B5:E5"/>
    <mergeCell ref="B6:E6"/>
    <mergeCell ref="B8:E8"/>
    <mergeCell ref="B9:E9"/>
  </mergeCells>
  <pageMargins left="0.7" right="0.7" top="0.75" bottom="0.75" header="0.3" footer="0.3"/>
  <headerFooter>
    <oddHeader>&amp;C&amp;"Calibri"&amp;10&amp;KFF0000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344C-7BBC-4B1C-9465-40B951DA1321}">
  <dimension ref="B2:H24"/>
  <sheetViews>
    <sheetView showGridLines="0" workbookViewId="0">
      <selection activeCell="G18" sqref="G18"/>
    </sheetView>
  </sheetViews>
  <sheetFormatPr defaultColWidth="9" defaultRowHeight="11" x14ac:dyDescent="0.25"/>
  <cols>
    <col min="1" max="1" width="9" style="3"/>
    <col min="2" max="2" width="16.8984375" style="3" customWidth="1"/>
    <col min="3" max="3" width="14.09765625" style="3" customWidth="1"/>
    <col min="4" max="4" width="13.09765625" style="3" customWidth="1"/>
    <col min="5" max="8" width="8.8984375" style="3" customWidth="1"/>
    <col min="9" max="16384" width="9" style="3"/>
  </cols>
  <sheetData>
    <row r="2" spans="2:8" x14ac:dyDescent="0.25">
      <c r="B2" s="203" t="s">
        <v>107</v>
      </c>
      <c r="C2" s="204"/>
      <c r="D2" s="204"/>
      <c r="E2" s="204"/>
      <c r="F2" s="204"/>
      <c r="G2" s="204"/>
      <c r="H2" s="205"/>
    </row>
    <row r="3" spans="2:8" x14ac:dyDescent="0.25">
      <c r="B3" s="207" t="s">
        <v>29</v>
      </c>
      <c r="C3" s="206" t="s">
        <v>108</v>
      </c>
      <c r="D3" s="206"/>
      <c r="E3" s="206"/>
      <c r="F3" s="206" t="s">
        <v>109</v>
      </c>
      <c r="G3" s="206"/>
      <c r="H3" s="206"/>
    </row>
    <row r="4" spans="2:8" x14ac:dyDescent="0.25">
      <c r="B4" s="208"/>
      <c r="C4" s="4" t="s">
        <v>110</v>
      </c>
      <c r="D4" s="4" t="s">
        <v>111</v>
      </c>
      <c r="E4" s="4" t="s">
        <v>112</v>
      </c>
      <c r="F4" s="4" t="s">
        <v>110</v>
      </c>
      <c r="G4" s="4" t="s">
        <v>111</v>
      </c>
      <c r="H4" s="4" t="s">
        <v>112</v>
      </c>
    </row>
    <row r="5" spans="2:8" x14ac:dyDescent="0.25">
      <c r="B5" s="2" t="s">
        <v>104</v>
      </c>
      <c r="C5" s="2">
        <v>0.26</v>
      </c>
      <c r="D5" s="2">
        <v>0.4</v>
      </c>
      <c r="E5" s="2">
        <f>AVERAGE(C5:D5)</f>
        <v>0.33</v>
      </c>
      <c r="F5" s="2">
        <v>2.15</v>
      </c>
      <c r="G5" s="2">
        <v>2.5</v>
      </c>
      <c r="H5" s="2">
        <f>AVERAGE(F5:G5)</f>
        <v>2.3250000000000002</v>
      </c>
    </row>
    <row r="6" spans="2:8" x14ac:dyDescent="0.25">
      <c r="B6" s="2" t="s">
        <v>113</v>
      </c>
      <c r="C6" s="2">
        <v>0.3</v>
      </c>
      <c r="D6" s="2">
        <v>0.3</v>
      </c>
      <c r="E6" s="2">
        <f>AVERAGE(C6:D6)</f>
        <v>0.3</v>
      </c>
      <c r="F6" s="2">
        <v>1.5</v>
      </c>
      <c r="G6" s="2">
        <v>1.8</v>
      </c>
      <c r="H6" s="2">
        <f>AVERAGE(F6:G6)</f>
        <v>1.65</v>
      </c>
    </row>
    <row r="7" spans="2:8" x14ac:dyDescent="0.25">
      <c r="B7" s="3" t="s">
        <v>114</v>
      </c>
    </row>
    <row r="9" spans="2:8" x14ac:dyDescent="0.25">
      <c r="B9" s="209" t="s">
        <v>115</v>
      </c>
      <c r="C9" s="209"/>
      <c r="D9" s="209"/>
    </row>
    <row r="10" spans="2:8" x14ac:dyDescent="0.25">
      <c r="B10" s="8" t="s">
        <v>116</v>
      </c>
      <c r="C10" s="8" t="s">
        <v>117</v>
      </c>
      <c r="D10" s="8" t="s">
        <v>118</v>
      </c>
    </row>
    <row r="11" spans="2:8" x14ac:dyDescent="0.25">
      <c r="B11" s="6">
        <v>1.5</v>
      </c>
      <c r="C11" s="6">
        <v>1.5</v>
      </c>
      <c r="D11" s="6">
        <v>3</v>
      </c>
    </row>
    <row r="12" spans="2:8" x14ac:dyDescent="0.25">
      <c r="B12" s="113" t="s">
        <v>119</v>
      </c>
      <c r="C12" s="10"/>
      <c r="D12" s="10"/>
    </row>
    <row r="14" spans="2:8" x14ac:dyDescent="0.25">
      <c r="B14" s="206" t="s">
        <v>120</v>
      </c>
      <c r="C14" s="206"/>
      <c r="D14" s="206"/>
    </row>
    <row r="15" spans="2:8" x14ac:dyDescent="0.25">
      <c r="B15" s="9" t="s">
        <v>121</v>
      </c>
      <c r="C15" s="9" t="s">
        <v>104</v>
      </c>
      <c r="D15" s="9" t="s">
        <v>113</v>
      </c>
    </row>
    <row r="16" spans="2:8" x14ac:dyDescent="0.25">
      <c r="B16" s="2" t="s">
        <v>116</v>
      </c>
      <c r="C16" s="2">
        <f>E5*B11*1</f>
        <v>0.495</v>
      </c>
      <c r="D16" s="2">
        <f>E6*1*C11</f>
        <v>0.44999999999999996</v>
      </c>
    </row>
    <row r="17" spans="2:4" x14ac:dyDescent="0.25">
      <c r="B17" s="2" t="s">
        <v>117</v>
      </c>
      <c r="C17" s="2">
        <v>0</v>
      </c>
      <c r="D17" s="2">
        <f>C11*E6*1</f>
        <v>0.44999999999999996</v>
      </c>
    </row>
    <row r="18" spans="2:4" x14ac:dyDescent="0.25">
      <c r="B18" s="2" t="s">
        <v>118</v>
      </c>
      <c r="C18" s="2">
        <f>D11*E5*1</f>
        <v>0.99</v>
      </c>
      <c r="D18" s="2">
        <f>E6*D11*1</f>
        <v>0.89999999999999991</v>
      </c>
    </row>
    <row r="20" spans="2:4" x14ac:dyDescent="0.25">
      <c r="B20" s="206" t="s">
        <v>122</v>
      </c>
      <c r="C20" s="206"/>
      <c r="D20" s="206"/>
    </row>
    <row r="21" spans="2:4" x14ac:dyDescent="0.25">
      <c r="B21" s="4" t="s">
        <v>121</v>
      </c>
      <c r="C21" s="4" t="s">
        <v>104</v>
      </c>
      <c r="D21" s="4" t="s">
        <v>113</v>
      </c>
    </row>
    <row r="22" spans="2:4" x14ac:dyDescent="0.25">
      <c r="B22" s="2" t="s">
        <v>116</v>
      </c>
      <c r="C22" s="7">
        <f>C16*H$5</f>
        <v>1.1508750000000001</v>
      </c>
      <c r="D22" s="7">
        <f>D16*H$6</f>
        <v>0.74249999999999994</v>
      </c>
    </row>
    <row r="23" spans="2:4" x14ac:dyDescent="0.25">
      <c r="B23" s="2" t="s">
        <v>117</v>
      </c>
      <c r="C23" s="7">
        <f t="shared" ref="C23:C24" si="0">C17*H$5</f>
        <v>0</v>
      </c>
      <c r="D23" s="7">
        <f t="shared" ref="D23:D24" si="1">D17*H$6</f>
        <v>0.74249999999999994</v>
      </c>
    </row>
    <row r="24" spans="2:4" x14ac:dyDescent="0.25">
      <c r="B24" s="2" t="s">
        <v>118</v>
      </c>
      <c r="C24" s="7">
        <f t="shared" si="0"/>
        <v>2.3017500000000002</v>
      </c>
      <c r="D24" s="7">
        <f t="shared" si="1"/>
        <v>1.4849999999999999</v>
      </c>
    </row>
  </sheetData>
  <mergeCells count="7">
    <mergeCell ref="B2:H2"/>
    <mergeCell ref="B20:D20"/>
    <mergeCell ref="C3:E3"/>
    <mergeCell ref="F3:H3"/>
    <mergeCell ref="B3:B4"/>
    <mergeCell ref="B9:D9"/>
    <mergeCell ref="B14:D14"/>
  </mergeCells>
  <pageMargins left="0.7" right="0.7" top="0.75" bottom="0.75" header="0.3" footer="0.3"/>
  <pageSetup paperSize="9" orientation="portrait" r:id="rId1"/>
  <headerFooter>
    <oddHeader>&amp;C&amp;"Calibri"&amp;10&amp;KFF0000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CFFBD-E1EA-4E2F-8624-B7689ABB8EA8}">
  <sheetPr codeName="Sheet4"/>
  <dimension ref="B1:E1962"/>
  <sheetViews>
    <sheetView showGridLines="0" zoomScaleNormal="100" workbookViewId="0">
      <selection activeCell="C10" sqref="C10"/>
    </sheetView>
  </sheetViews>
  <sheetFormatPr defaultColWidth="9" defaultRowHeight="11" x14ac:dyDescent="0.25"/>
  <cols>
    <col min="1" max="1" width="15.69921875" style="3" customWidth="1"/>
    <col min="2" max="5" width="25.69921875" style="3" customWidth="1"/>
    <col min="6" max="16384" width="9" style="3"/>
  </cols>
  <sheetData>
    <row r="1" spans="2:5" ht="10" customHeight="1" x14ac:dyDescent="0.25"/>
    <row r="2" spans="2:5" ht="90" customHeight="1" x14ac:dyDescent="0.25">
      <c r="D2" s="125" t="s">
        <v>93</v>
      </c>
      <c r="E2" s="125"/>
    </row>
    <row r="3" spans="2:5" ht="17.5" x14ac:dyDescent="0.35">
      <c r="B3" s="159" t="s">
        <v>123</v>
      </c>
      <c r="C3" s="159"/>
      <c r="D3" s="159"/>
      <c r="E3" s="159"/>
    </row>
    <row r="4" spans="2:5" ht="20.149999999999999" customHeight="1" thickBot="1" x14ac:dyDescent="0.3">
      <c r="B4" s="60"/>
      <c r="C4" s="60"/>
      <c r="D4" s="60"/>
      <c r="E4" s="60"/>
    </row>
    <row r="5" spans="2:5" ht="20.149999999999999" customHeight="1" x14ac:dyDescent="0.25">
      <c r="B5" s="148" t="s">
        <v>2</v>
      </c>
      <c r="C5" s="149"/>
      <c r="D5" s="149"/>
      <c r="E5" s="150"/>
    </row>
    <row r="6" spans="2:5" ht="20.149999999999999" customHeight="1" thickBot="1" x14ac:dyDescent="0.3">
      <c r="B6" s="210" t="s">
        <v>124</v>
      </c>
      <c r="C6" s="211"/>
      <c r="D6" s="211"/>
      <c r="E6" s="212"/>
    </row>
    <row r="7" spans="2:5" ht="15" customHeight="1" thickBot="1" x14ac:dyDescent="0.3">
      <c r="B7" s="60"/>
      <c r="C7" s="60"/>
      <c r="D7" s="60"/>
      <c r="E7" s="60"/>
    </row>
    <row r="8" spans="2:5" ht="19.899999999999999" customHeight="1" x14ac:dyDescent="0.25">
      <c r="B8" s="195" t="s">
        <v>125</v>
      </c>
      <c r="C8" s="215" t="s">
        <v>126</v>
      </c>
      <c r="D8" s="213" t="s">
        <v>127</v>
      </c>
      <c r="E8" s="214"/>
    </row>
    <row r="9" spans="2:5" ht="19.899999999999999" customHeight="1" x14ac:dyDescent="0.25">
      <c r="B9" s="182"/>
      <c r="C9" s="216"/>
      <c r="D9" s="64" t="s">
        <v>13</v>
      </c>
      <c r="E9" s="65" t="s">
        <v>14</v>
      </c>
    </row>
    <row r="10" spans="2:5" ht="19.899999999999999" customHeight="1" x14ac:dyDescent="0.25">
      <c r="B10" s="85" t="s">
        <v>128</v>
      </c>
      <c r="C10" s="84">
        <v>0</v>
      </c>
      <c r="D10" s="109">
        <f>C10*('Animal Mortality Data'!C4/1000)</f>
        <v>0</v>
      </c>
      <c r="E10" s="110">
        <f>C10*'Animal Mortality Data'!E4</f>
        <v>0</v>
      </c>
    </row>
    <row r="11" spans="2:5" ht="19.899999999999999" customHeight="1" x14ac:dyDescent="0.25">
      <c r="B11" s="85" t="s">
        <v>129</v>
      </c>
      <c r="C11" s="84">
        <v>0</v>
      </c>
      <c r="D11" s="109">
        <f>C11*('Animal Mortality Data'!C5/1000)</f>
        <v>0</v>
      </c>
      <c r="E11" s="110">
        <f>C11*'Animal Mortality Data'!E5</f>
        <v>0</v>
      </c>
    </row>
    <row r="12" spans="2:5" ht="19.899999999999999" customHeight="1" x14ac:dyDescent="0.25">
      <c r="B12" s="85" t="s">
        <v>130</v>
      </c>
      <c r="C12" s="84">
        <v>0</v>
      </c>
      <c r="D12" s="109">
        <f>C12*('Animal Mortality Data'!C6/1000)</f>
        <v>0</v>
      </c>
      <c r="E12" s="110">
        <f>C12*'Animal Mortality Data'!E6</f>
        <v>0</v>
      </c>
    </row>
    <row r="13" spans="2:5" ht="19.899999999999999" customHeight="1" x14ac:dyDescent="0.25">
      <c r="B13" s="85" t="s">
        <v>131</v>
      </c>
      <c r="C13" s="84">
        <v>0</v>
      </c>
      <c r="D13" s="109">
        <f>C13*('Animal Mortality Data'!C7/1000)</f>
        <v>0</v>
      </c>
      <c r="E13" s="110">
        <f>C13*'Animal Mortality Data'!E7</f>
        <v>0</v>
      </c>
    </row>
    <row r="14" spans="2:5" ht="19.899999999999999" customHeight="1" x14ac:dyDescent="0.25">
      <c r="B14" s="85" t="s">
        <v>132</v>
      </c>
      <c r="C14" s="84">
        <v>0</v>
      </c>
      <c r="D14" s="109">
        <f>C14*('Animal Mortality Data'!C8/1000)</f>
        <v>0</v>
      </c>
      <c r="E14" s="110">
        <f>C14*'Animal Mortality Data'!E8</f>
        <v>0</v>
      </c>
    </row>
    <row r="15" spans="2:5" ht="19.899999999999999" customHeight="1" x14ac:dyDescent="0.25">
      <c r="B15" s="85" t="s">
        <v>133</v>
      </c>
      <c r="C15" s="84">
        <v>0</v>
      </c>
      <c r="D15" s="109">
        <f>C15*('Animal Mortality Data'!C9/1000)</f>
        <v>0</v>
      </c>
      <c r="E15" s="110">
        <f>C15*'Animal Mortality Data'!E9</f>
        <v>0</v>
      </c>
    </row>
    <row r="16" spans="2:5" ht="19.899999999999999" customHeight="1" thickBot="1" x14ac:dyDescent="0.3">
      <c r="B16" s="103" t="s">
        <v>22</v>
      </c>
      <c r="C16" s="106">
        <f>SUM(C10:C15)</f>
        <v>0</v>
      </c>
      <c r="D16" s="107">
        <f>SUM(D10:D15)</f>
        <v>0</v>
      </c>
      <c r="E16" s="108">
        <f>SUM(E10:E15)</f>
        <v>0</v>
      </c>
    </row>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row r="688" s="3" customFormat="1" x14ac:dyDescent="0.25"/>
    <row r="689" s="3" customFormat="1" x14ac:dyDescent="0.25"/>
    <row r="690" s="3" customFormat="1" x14ac:dyDescent="0.25"/>
    <row r="691" s="3" customFormat="1" x14ac:dyDescent="0.25"/>
    <row r="692" s="3" customFormat="1" x14ac:dyDescent="0.25"/>
    <row r="693" s="3" customFormat="1" x14ac:dyDescent="0.25"/>
    <row r="694" s="3" customFormat="1" x14ac:dyDescent="0.25"/>
    <row r="695" s="3" customFormat="1" x14ac:dyDescent="0.25"/>
    <row r="696" s="3" customFormat="1" x14ac:dyDescent="0.25"/>
    <row r="697" s="3" customFormat="1" x14ac:dyDescent="0.25"/>
    <row r="698" s="3" customFormat="1" x14ac:dyDescent="0.25"/>
    <row r="699" s="3" customFormat="1" x14ac:dyDescent="0.25"/>
    <row r="700" s="3" customFormat="1" x14ac:dyDescent="0.25"/>
    <row r="701" s="3" customFormat="1" x14ac:dyDescent="0.25"/>
    <row r="702" s="3" customFormat="1" x14ac:dyDescent="0.25"/>
    <row r="703" s="3" customFormat="1" x14ac:dyDescent="0.25"/>
    <row r="70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row r="797" s="3" customFormat="1" x14ac:dyDescent="0.25"/>
    <row r="798" s="3" customFormat="1" x14ac:dyDescent="0.25"/>
    <row r="799" s="3" customFormat="1" x14ac:dyDescent="0.25"/>
    <row r="800" s="3" customFormat="1" x14ac:dyDescent="0.25"/>
    <row r="801" s="3" customFormat="1" x14ac:dyDescent="0.25"/>
    <row r="802" s="3" customFormat="1" x14ac:dyDescent="0.25"/>
    <row r="803" s="3" customFormat="1" x14ac:dyDescent="0.25"/>
    <row r="804" s="3" customFormat="1" x14ac:dyDescent="0.25"/>
    <row r="805" s="3" customFormat="1" x14ac:dyDescent="0.25"/>
    <row r="806" s="3" customFormat="1" x14ac:dyDescent="0.25"/>
    <row r="807" s="3" customFormat="1" x14ac:dyDescent="0.25"/>
    <row r="808" s="3" customFormat="1" x14ac:dyDescent="0.25"/>
    <row r="809" s="3" customFormat="1" x14ac:dyDescent="0.25"/>
    <row r="810" s="3" customFormat="1" x14ac:dyDescent="0.25"/>
    <row r="811" s="3" customFormat="1" x14ac:dyDescent="0.25"/>
    <row r="812" s="3" customFormat="1" x14ac:dyDescent="0.25"/>
    <row r="813" s="3" customFormat="1" x14ac:dyDescent="0.25"/>
    <row r="814" s="3" customFormat="1" x14ac:dyDescent="0.25"/>
    <row r="815" s="3" customFormat="1" x14ac:dyDescent="0.25"/>
    <row r="816" s="3" customFormat="1" x14ac:dyDescent="0.25"/>
    <row r="817" s="3" customFormat="1" x14ac:dyDescent="0.25"/>
    <row r="818" s="3" customFormat="1" x14ac:dyDescent="0.25"/>
    <row r="819" s="3" customFormat="1" x14ac:dyDescent="0.25"/>
    <row r="820" s="3" customFormat="1" x14ac:dyDescent="0.25"/>
    <row r="821" s="3" customFormat="1" x14ac:dyDescent="0.25"/>
    <row r="822" s="3" customFormat="1" x14ac:dyDescent="0.25"/>
    <row r="823" s="3" customFormat="1" x14ac:dyDescent="0.25"/>
    <row r="824" s="3" customFormat="1" x14ac:dyDescent="0.25"/>
    <row r="825" s="3" customFormat="1" x14ac:dyDescent="0.25"/>
    <row r="826" s="3" customFormat="1" x14ac:dyDescent="0.25"/>
    <row r="827" s="3" customFormat="1" x14ac:dyDescent="0.25"/>
    <row r="828" s="3" customFormat="1" x14ac:dyDescent="0.25"/>
    <row r="829" s="3" customFormat="1" x14ac:dyDescent="0.25"/>
    <row r="830" s="3" customFormat="1" x14ac:dyDescent="0.25"/>
    <row r="831" s="3" customFormat="1" x14ac:dyDescent="0.25"/>
    <row r="832" s="3" customFormat="1" x14ac:dyDescent="0.25"/>
    <row r="833" s="3" customFormat="1" x14ac:dyDescent="0.25"/>
    <row r="834" s="3" customFormat="1" x14ac:dyDescent="0.25"/>
    <row r="835" s="3" customFormat="1" x14ac:dyDescent="0.25"/>
    <row r="836" s="3" customFormat="1" x14ac:dyDescent="0.25"/>
    <row r="837" s="3" customFormat="1" x14ac:dyDescent="0.25"/>
    <row r="838" s="3" customFormat="1" x14ac:dyDescent="0.25"/>
    <row r="839" s="3" customFormat="1" x14ac:dyDescent="0.25"/>
    <row r="840" s="3" customFormat="1" x14ac:dyDescent="0.25"/>
    <row r="841" s="3" customFormat="1" x14ac:dyDescent="0.25"/>
    <row r="842" s="3" customFormat="1" x14ac:dyDescent="0.25"/>
    <row r="843" s="3" customFormat="1" x14ac:dyDescent="0.25"/>
    <row r="844" s="3" customFormat="1" x14ac:dyDescent="0.25"/>
    <row r="845" s="3" customFormat="1" x14ac:dyDescent="0.25"/>
    <row r="846" s="3" customFormat="1" x14ac:dyDescent="0.25"/>
    <row r="847" s="3" customFormat="1" x14ac:dyDescent="0.25"/>
    <row r="848" s="3" customFormat="1" x14ac:dyDescent="0.25"/>
    <row r="849" s="3" customFormat="1" x14ac:dyDescent="0.25"/>
    <row r="850" s="3" customFormat="1" x14ac:dyDescent="0.25"/>
    <row r="851" s="3" customFormat="1" x14ac:dyDescent="0.25"/>
    <row r="852" s="3" customFormat="1" x14ac:dyDescent="0.25"/>
    <row r="853" s="3" customFormat="1" x14ac:dyDescent="0.25"/>
    <row r="854" s="3" customFormat="1" x14ac:dyDescent="0.25"/>
    <row r="855" s="3" customFormat="1" x14ac:dyDescent="0.25"/>
    <row r="856" s="3" customFormat="1" x14ac:dyDescent="0.25"/>
    <row r="857" s="3" customFormat="1" x14ac:dyDescent="0.25"/>
    <row r="858" s="3" customFormat="1" x14ac:dyDescent="0.25"/>
    <row r="859" s="3" customFormat="1" x14ac:dyDescent="0.25"/>
    <row r="860" s="3" customFormat="1" x14ac:dyDescent="0.25"/>
    <row r="861" s="3" customFormat="1" x14ac:dyDescent="0.25"/>
    <row r="862" s="3" customFormat="1" x14ac:dyDescent="0.25"/>
    <row r="863" s="3" customFormat="1" x14ac:dyDescent="0.25"/>
    <row r="864" s="3" customFormat="1" x14ac:dyDescent="0.25"/>
    <row r="865" s="3" customFormat="1" x14ac:dyDescent="0.25"/>
    <row r="866" s="3" customFormat="1" x14ac:dyDescent="0.25"/>
    <row r="867" s="3" customFormat="1" x14ac:dyDescent="0.25"/>
    <row r="868" s="3" customFormat="1" x14ac:dyDescent="0.25"/>
    <row r="869" s="3" customFormat="1" x14ac:dyDescent="0.25"/>
    <row r="870" s="3" customFormat="1" x14ac:dyDescent="0.25"/>
    <row r="871" s="3" customFormat="1" x14ac:dyDescent="0.25"/>
    <row r="872" s="3" customFormat="1" x14ac:dyDescent="0.25"/>
    <row r="873" s="3" customFormat="1" x14ac:dyDescent="0.25"/>
    <row r="874" s="3" customFormat="1" x14ac:dyDescent="0.25"/>
    <row r="875" s="3" customFormat="1" x14ac:dyDescent="0.25"/>
    <row r="876" s="3" customFormat="1" x14ac:dyDescent="0.25"/>
    <row r="877" s="3" customFormat="1" x14ac:dyDescent="0.25"/>
    <row r="878" s="3" customFormat="1" x14ac:dyDescent="0.25"/>
    <row r="879" s="3" customFormat="1" x14ac:dyDescent="0.25"/>
    <row r="880" s="3" customFormat="1" x14ac:dyDescent="0.25"/>
    <row r="881" s="3" customFormat="1" x14ac:dyDescent="0.25"/>
    <row r="882" s="3" customFormat="1" x14ac:dyDescent="0.25"/>
    <row r="883" s="3" customFormat="1" x14ac:dyDescent="0.25"/>
    <row r="884" s="3" customFormat="1" x14ac:dyDescent="0.25"/>
    <row r="885" s="3" customFormat="1" x14ac:dyDescent="0.25"/>
    <row r="886" s="3" customFormat="1" x14ac:dyDescent="0.25"/>
    <row r="887" s="3" customFormat="1" x14ac:dyDescent="0.25"/>
    <row r="888" s="3" customFormat="1" x14ac:dyDescent="0.25"/>
    <row r="889" s="3" customFormat="1" x14ac:dyDescent="0.25"/>
    <row r="890" s="3" customFormat="1" x14ac:dyDescent="0.25"/>
    <row r="891" s="3" customFormat="1" x14ac:dyDescent="0.25"/>
    <row r="892" s="3" customFormat="1" x14ac:dyDescent="0.25"/>
    <row r="893" s="3" customFormat="1" x14ac:dyDescent="0.25"/>
    <row r="894" s="3" customFormat="1" x14ac:dyDescent="0.25"/>
    <row r="895" s="3" customFormat="1" x14ac:dyDescent="0.25"/>
    <row r="896" s="3" customFormat="1" x14ac:dyDescent="0.25"/>
    <row r="897" s="3" customFormat="1" x14ac:dyDescent="0.25"/>
    <row r="898" s="3" customFormat="1" x14ac:dyDescent="0.25"/>
    <row r="899" s="3" customFormat="1" x14ac:dyDescent="0.25"/>
    <row r="900" s="3" customFormat="1" x14ac:dyDescent="0.25"/>
    <row r="901" s="3" customFormat="1" x14ac:dyDescent="0.25"/>
    <row r="902" s="3" customFormat="1" x14ac:dyDescent="0.25"/>
    <row r="903" s="3" customFormat="1" x14ac:dyDescent="0.25"/>
    <row r="904" s="3" customFormat="1" x14ac:dyDescent="0.25"/>
    <row r="905" s="3" customFormat="1" x14ac:dyDescent="0.25"/>
    <row r="906" s="3" customFormat="1" x14ac:dyDescent="0.25"/>
    <row r="907" s="3" customFormat="1" x14ac:dyDescent="0.25"/>
    <row r="908" s="3" customFormat="1" x14ac:dyDescent="0.25"/>
    <row r="909" s="3" customFormat="1" x14ac:dyDescent="0.25"/>
    <row r="910" s="3" customFormat="1" x14ac:dyDescent="0.25"/>
    <row r="911" s="3" customFormat="1" x14ac:dyDescent="0.25"/>
    <row r="912" s="3" customFormat="1" x14ac:dyDescent="0.25"/>
    <row r="913" s="3" customFormat="1" x14ac:dyDescent="0.25"/>
    <row r="914" s="3" customFormat="1" x14ac:dyDescent="0.25"/>
    <row r="915" s="3" customFormat="1" x14ac:dyDescent="0.25"/>
    <row r="916" s="3" customFormat="1" x14ac:dyDescent="0.25"/>
    <row r="917" s="3" customFormat="1" x14ac:dyDescent="0.25"/>
    <row r="918" s="3" customFormat="1" x14ac:dyDescent="0.25"/>
    <row r="919" s="3" customFormat="1" x14ac:dyDescent="0.25"/>
    <row r="920" s="3" customFormat="1" x14ac:dyDescent="0.25"/>
    <row r="921" s="3" customFormat="1" x14ac:dyDescent="0.25"/>
    <row r="922" s="3" customFormat="1" x14ac:dyDescent="0.25"/>
    <row r="923" s="3" customFormat="1" x14ac:dyDescent="0.25"/>
    <row r="924" s="3" customFormat="1" x14ac:dyDescent="0.25"/>
    <row r="925" s="3" customFormat="1" x14ac:dyDescent="0.25"/>
    <row r="926" s="3" customFormat="1" x14ac:dyDescent="0.25"/>
    <row r="927" s="3" customFormat="1" x14ac:dyDescent="0.25"/>
    <row r="928" s="3" customFormat="1" x14ac:dyDescent="0.25"/>
    <row r="929" s="3" customFormat="1" x14ac:dyDescent="0.25"/>
    <row r="930" s="3" customFormat="1" x14ac:dyDescent="0.25"/>
    <row r="931" s="3" customFormat="1" x14ac:dyDescent="0.25"/>
    <row r="932" s="3" customFormat="1" x14ac:dyDescent="0.25"/>
    <row r="933" s="3" customFormat="1" x14ac:dyDescent="0.25"/>
    <row r="934" s="3" customFormat="1" x14ac:dyDescent="0.25"/>
    <row r="935" s="3" customFormat="1" x14ac:dyDescent="0.25"/>
    <row r="936" s="3" customFormat="1" x14ac:dyDescent="0.25"/>
    <row r="937" s="3" customFormat="1" x14ac:dyDescent="0.25"/>
    <row r="938" s="3" customFormat="1" x14ac:dyDescent="0.25"/>
    <row r="939" s="3" customFormat="1" x14ac:dyDescent="0.25"/>
    <row r="940" s="3" customFormat="1" x14ac:dyDescent="0.25"/>
    <row r="941" s="3" customFormat="1" x14ac:dyDescent="0.25"/>
    <row r="942" s="3" customFormat="1" x14ac:dyDescent="0.25"/>
    <row r="943" s="3" customFormat="1" x14ac:dyDescent="0.25"/>
    <row r="944" s="3" customFormat="1" x14ac:dyDescent="0.25"/>
    <row r="945" s="3" customFormat="1" x14ac:dyDescent="0.25"/>
    <row r="946" s="3" customFormat="1" x14ac:dyDescent="0.25"/>
    <row r="947" s="3" customFormat="1" x14ac:dyDescent="0.25"/>
    <row r="948" s="3" customFormat="1" x14ac:dyDescent="0.25"/>
    <row r="949" s="3" customFormat="1" x14ac:dyDescent="0.25"/>
    <row r="950" s="3" customFormat="1" x14ac:dyDescent="0.25"/>
    <row r="951" s="3" customFormat="1" x14ac:dyDescent="0.25"/>
    <row r="952" s="3" customFormat="1" x14ac:dyDescent="0.25"/>
    <row r="953" s="3" customFormat="1" x14ac:dyDescent="0.25"/>
    <row r="954" s="3" customFormat="1" x14ac:dyDescent="0.25"/>
    <row r="955" s="3" customFormat="1" x14ac:dyDescent="0.25"/>
    <row r="956" s="3" customFormat="1" x14ac:dyDescent="0.25"/>
    <row r="957" s="3" customFormat="1" x14ac:dyDescent="0.25"/>
    <row r="958" s="3" customFormat="1" x14ac:dyDescent="0.25"/>
    <row r="959" s="3" customFormat="1" x14ac:dyDescent="0.25"/>
    <row r="960" s="3" customFormat="1" x14ac:dyDescent="0.25"/>
    <row r="961" s="3" customFormat="1" x14ac:dyDescent="0.25"/>
    <row r="962" s="3" customFormat="1" x14ac:dyDescent="0.25"/>
    <row r="963" s="3" customFormat="1" x14ac:dyDescent="0.25"/>
    <row r="964" s="3" customFormat="1" x14ac:dyDescent="0.25"/>
    <row r="965" s="3" customFormat="1" x14ac:dyDescent="0.25"/>
    <row r="966" s="3" customFormat="1" x14ac:dyDescent="0.25"/>
    <row r="967" s="3" customFormat="1" x14ac:dyDescent="0.25"/>
    <row r="968" s="3" customFormat="1" x14ac:dyDescent="0.25"/>
    <row r="969" s="3" customFormat="1" x14ac:dyDescent="0.25"/>
    <row r="970" s="3" customFormat="1" x14ac:dyDescent="0.25"/>
    <row r="971" s="3" customFormat="1" x14ac:dyDescent="0.25"/>
    <row r="972" s="3" customFormat="1" x14ac:dyDescent="0.25"/>
    <row r="973" s="3" customFormat="1" x14ac:dyDescent="0.25"/>
    <row r="974" s="3" customFormat="1" x14ac:dyDescent="0.25"/>
    <row r="975" s="3" customFormat="1" x14ac:dyDescent="0.25"/>
    <row r="976" s="3" customFormat="1" x14ac:dyDescent="0.25"/>
    <row r="977" s="3" customFormat="1" x14ac:dyDescent="0.25"/>
    <row r="978" s="3" customFormat="1" x14ac:dyDescent="0.25"/>
    <row r="979" s="3" customFormat="1" x14ac:dyDescent="0.25"/>
    <row r="980" s="3" customFormat="1" x14ac:dyDescent="0.25"/>
    <row r="981" s="3" customFormat="1" x14ac:dyDescent="0.25"/>
    <row r="982" s="3" customFormat="1" x14ac:dyDescent="0.25"/>
    <row r="983" s="3" customFormat="1" x14ac:dyDescent="0.25"/>
    <row r="984" s="3" customFormat="1" x14ac:dyDescent="0.25"/>
    <row r="985" s="3" customFormat="1" x14ac:dyDescent="0.25"/>
    <row r="986" s="3" customFormat="1" x14ac:dyDescent="0.25"/>
    <row r="987" s="3" customFormat="1" x14ac:dyDescent="0.25"/>
    <row r="988" s="3" customFormat="1" x14ac:dyDescent="0.25"/>
    <row r="989" s="3" customFormat="1" x14ac:dyDescent="0.25"/>
    <row r="990" s="3" customFormat="1" x14ac:dyDescent="0.25"/>
    <row r="991" s="3" customFormat="1" x14ac:dyDescent="0.25"/>
    <row r="992" s="3" customFormat="1" x14ac:dyDescent="0.25"/>
    <row r="993" s="3" customFormat="1" x14ac:dyDescent="0.25"/>
    <row r="994" s="3" customFormat="1" x14ac:dyDescent="0.25"/>
    <row r="995" s="3" customFormat="1" x14ac:dyDescent="0.25"/>
    <row r="996" s="3" customFormat="1" x14ac:dyDescent="0.25"/>
    <row r="997" s="3" customFormat="1" x14ac:dyDescent="0.25"/>
    <row r="998" s="3" customFormat="1" x14ac:dyDescent="0.25"/>
    <row r="999" s="3" customFormat="1" x14ac:dyDescent="0.25"/>
    <row r="1000" s="3" customFormat="1" x14ac:dyDescent="0.25"/>
    <row r="1001" s="3" customFormat="1" x14ac:dyDescent="0.25"/>
    <row r="1002" s="3" customFormat="1" x14ac:dyDescent="0.25"/>
    <row r="1003" s="3" customFormat="1" x14ac:dyDescent="0.25"/>
    <row r="1004" s="3" customFormat="1" x14ac:dyDescent="0.25"/>
    <row r="1005" s="3" customFormat="1" x14ac:dyDescent="0.25"/>
    <row r="1006" s="3" customFormat="1" x14ac:dyDescent="0.25"/>
    <row r="1007" s="3" customFormat="1" x14ac:dyDescent="0.25"/>
    <row r="1008"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row r="1073" s="3" customFormat="1" x14ac:dyDescent="0.25"/>
    <row r="1074" s="3" customFormat="1" x14ac:dyDescent="0.25"/>
    <row r="1075" s="3" customFormat="1" x14ac:dyDescent="0.25"/>
    <row r="1076" s="3" customFormat="1" x14ac:dyDescent="0.25"/>
    <row r="1077" s="3" customFormat="1" x14ac:dyDescent="0.25"/>
    <row r="1078" s="3" customFormat="1" x14ac:dyDescent="0.25"/>
    <row r="1079" s="3" customFormat="1" x14ac:dyDescent="0.25"/>
    <row r="1080" s="3" customFormat="1" x14ac:dyDescent="0.25"/>
    <row r="1081" s="3" customFormat="1" x14ac:dyDescent="0.25"/>
    <row r="1082" s="3" customFormat="1" x14ac:dyDescent="0.25"/>
    <row r="1083" s="3" customFormat="1" x14ac:dyDescent="0.25"/>
    <row r="1084" s="3" customFormat="1" x14ac:dyDescent="0.25"/>
    <row r="1085" s="3" customFormat="1" x14ac:dyDescent="0.25"/>
    <row r="1086" s="3" customFormat="1" x14ac:dyDescent="0.25"/>
    <row r="1087" s="3" customFormat="1" x14ac:dyDescent="0.25"/>
    <row r="1088" s="3" customFormat="1" x14ac:dyDescent="0.25"/>
    <row r="1089" s="3" customFormat="1" x14ac:dyDescent="0.25"/>
    <row r="1090" s="3" customFormat="1" x14ac:dyDescent="0.25"/>
    <row r="1091" s="3" customFormat="1" x14ac:dyDescent="0.25"/>
    <row r="1092" s="3" customFormat="1" x14ac:dyDescent="0.25"/>
    <row r="1093" s="3" customFormat="1" x14ac:dyDescent="0.25"/>
    <row r="1094" s="3" customFormat="1" x14ac:dyDescent="0.25"/>
    <row r="1095" s="3" customFormat="1" x14ac:dyDescent="0.25"/>
    <row r="1096" s="3" customFormat="1" x14ac:dyDescent="0.25"/>
    <row r="1097" s="3" customFormat="1" x14ac:dyDescent="0.25"/>
    <row r="1098" s="3" customFormat="1" x14ac:dyDescent="0.25"/>
    <row r="1099" s="3" customFormat="1" x14ac:dyDescent="0.25"/>
    <row r="1100" s="3" customFormat="1" x14ac:dyDescent="0.25"/>
    <row r="1101" s="3" customFormat="1" x14ac:dyDescent="0.25"/>
    <row r="1102" s="3" customFormat="1" x14ac:dyDescent="0.25"/>
    <row r="1103" s="3" customFormat="1" x14ac:dyDescent="0.25"/>
    <row r="1104" s="3" customFormat="1" x14ac:dyDescent="0.25"/>
    <row r="1105" s="3" customFormat="1" x14ac:dyDescent="0.25"/>
    <row r="1106" s="3" customFormat="1" x14ac:dyDescent="0.25"/>
    <row r="1107" s="3" customFormat="1" x14ac:dyDescent="0.25"/>
    <row r="1108" s="3" customFormat="1" x14ac:dyDescent="0.25"/>
    <row r="1109" s="3" customFormat="1" x14ac:dyDescent="0.25"/>
    <row r="1110" s="3" customFormat="1" x14ac:dyDescent="0.25"/>
    <row r="1111" s="3" customFormat="1" x14ac:dyDescent="0.25"/>
    <row r="1112" s="3" customFormat="1" x14ac:dyDescent="0.25"/>
    <row r="1113" s="3" customFormat="1" x14ac:dyDescent="0.25"/>
    <row r="1114" s="3" customFormat="1" x14ac:dyDescent="0.25"/>
    <row r="1115" s="3" customFormat="1" x14ac:dyDescent="0.25"/>
    <row r="1116" s="3" customFormat="1" x14ac:dyDescent="0.25"/>
    <row r="1117" s="3" customFormat="1" x14ac:dyDescent="0.25"/>
    <row r="1118" s="3" customFormat="1" x14ac:dyDescent="0.25"/>
    <row r="1119" s="3" customFormat="1" x14ac:dyDescent="0.25"/>
    <row r="1120" s="3" customFormat="1" x14ac:dyDescent="0.25"/>
    <row r="1121" s="3" customFormat="1" x14ac:dyDescent="0.25"/>
    <row r="1122" s="3" customFormat="1" x14ac:dyDescent="0.25"/>
    <row r="1123" s="3" customFormat="1" x14ac:dyDescent="0.25"/>
    <row r="1124" s="3" customFormat="1" x14ac:dyDescent="0.25"/>
    <row r="1125" s="3" customFormat="1" x14ac:dyDescent="0.25"/>
    <row r="1126" s="3" customFormat="1" x14ac:dyDescent="0.25"/>
    <row r="1127" s="3" customFormat="1" x14ac:dyDescent="0.25"/>
    <row r="1128" s="3" customFormat="1" x14ac:dyDescent="0.25"/>
    <row r="1129" s="3" customFormat="1" x14ac:dyDescent="0.25"/>
    <row r="1130" s="3" customFormat="1" x14ac:dyDescent="0.25"/>
    <row r="1131" s="3" customFormat="1" x14ac:dyDescent="0.25"/>
    <row r="1132" s="3" customFormat="1" x14ac:dyDescent="0.25"/>
    <row r="1133" s="3" customFormat="1" x14ac:dyDescent="0.25"/>
    <row r="1134" s="3" customFormat="1" x14ac:dyDescent="0.25"/>
    <row r="1135" s="3" customFormat="1" x14ac:dyDescent="0.25"/>
    <row r="1136" s="3" customFormat="1" x14ac:dyDescent="0.25"/>
    <row r="1137" s="3" customFormat="1" x14ac:dyDescent="0.25"/>
    <row r="1138" s="3" customFormat="1" x14ac:dyDescent="0.25"/>
    <row r="1139" s="3" customFormat="1" x14ac:dyDescent="0.25"/>
    <row r="1140" s="3" customFormat="1" x14ac:dyDescent="0.25"/>
    <row r="1141" s="3" customFormat="1" x14ac:dyDescent="0.25"/>
    <row r="1142" s="3" customFormat="1" x14ac:dyDescent="0.25"/>
    <row r="1143" s="3" customFormat="1" x14ac:dyDescent="0.25"/>
    <row r="1144" s="3" customFormat="1" x14ac:dyDescent="0.25"/>
    <row r="1145" s="3" customFormat="1" x14ac:dyDescent="0.25"/>
    <row r="1146" s="3" customFormat="1" x14ac:dyDescent="0.25"/>
    <row r="1147" s="3" customFormat="1" x14ac:dyDescent="0.25"/>
    <row r="1148" s="3" customFormat="1" x14ac:dyDescent="0.25"/>
    <row r="1149" s="3" customFormat="1" x14ac:dyDescent="0.25"/>
    <row r="1150" s="3" customFormat="1" x14ac:dyDescent="0.25"/>
    <row r="1151" s="3" customFormat="1" x14ac:dyDescent="0.25"/>
    <row r="1152" s="3" customFormat="1" x14ac:dyDescent="0.25"/>
    <row r="1153" s="3" customFormat="1" x14ac:dyDescent="0.25"/>
    <row r="1154" s="3" customFormat="1" x14ac:dyDescent="0.25"/>
    <row r="1155" s="3" customFormat="1" x14ac:dyDescent="0.25"/>
    <row r="1156" s="3" customFormat="1" x14ac:dyDescent="0.25"/>
    <row r="1157" s="3" customFormat="1" x14ac:dyDescent="0.25"/>
    <row r="1158" s="3" customFormat="1" x14ac:dyDescent="0.25"/>
    <row r="1159" s="3" customFormat="1" x14ac:dyDescent="0.25"/>
    <row r="1160" s="3" customFormat="1" x14ac:dyDescent="0.25"/>
    <row r="1161" s="3" customFormat="1" x14ac:dyDescent="0.25"/>
    <row r="1162" s="3" customFormat="1" x14ac:dyDescent="0.25"/>
    <row r="1163" s="3" customFormat="1" x14ac:dyDescent="0.25"/>
    <row r="1164" s="3" customFormat="1" x14ac:dyDescent="0.25"/>
    <row r="1165" s="3" customFormat="1" x14ac:dyDescent="0.25"/>
    <row r="1166" s="3" customFormat="1" x14ac:dyDescent="0.25"/>
    <row r="1167" s="3" customFormat="1" x14ac:dyDescent="0.25"/>
    <row r="1168" s="3" customFormat="1" x14ac:dyDescent="0.25"/>
    <row r="1169" s="3" customFormat="1" x14ac:dyDescent="0.25"/>
    <row r="1170" s="3" customFormat="1" x14ac:dyDescent="0.25"/>
    <row r="1171" s="3" customFormat="1" x14ac:dyDescent="0.25"/>
    <row r="1172" s="3" customFormat="1" x14ac:dyDescent="0.25"/>
    <row r="1173" s="3" customFormat="1" x14ac:dyDescent="0.25"/>
    <row r="1174" s="3" customFormat="1" x14ac:dyDescent="0.25"/>
    <row r="1175" s="3" customFormat="1" x14ac:dyDescent="0.25"/>
    <row r="1176" s="3" customFormat="1" x14ac:dyDescent="0.25"/>
    <row r="1177" s="3" customFormat="1" x14ac:dyDescent="0.25"/>
    <row r="1178" s="3" customFormat="1" x14ac:dyDescent="0.25"/>
    <row r="1179" s="3" customFormat="1" x14ac:dyDescent="0.25"/>
    <row r="1180" s="3" customFormat="1" x14ac:dyDescent="0.25"/>
    <row r="1181" s="3" customFormat="1" x14ac:dyDescent="0.25"/>
    <row r="1182" s="3" customFormat="1" x14ac:dyDescent="0.25"/>
    <row r="1183" s="3" customFormat="1" x14ac:dyDescent="0.25"/>
    <row r="1184" s="3" customFormat="1" x14ac:dyDescent="0.25"/>
    <row r="1185" s="3" customFormat="1" x14ac:dyDescent="0.25"/>
    <row r="1186" s="3" customFormat="1" x14ac:dyDescent="0.25"/>
    <row r="1187" s="3" customFormat="1" x14ac:dyDescent="0.25"/>
    <row r="1188" s="3" customFormat="1" x14ac:dyDescent="0.25"/>
    <row r="1189" s="3" customFormat="1" x14ac:dyDescent="0.25"/>
    <row r="1190" s="3" customFormat="1" x14ac:dyDescent="0.25"/>
    <row r="1191" s="3" customFormat="1" x14ac:dyDescent="0.25"/>
    <row r="1192" s="3" customFormat="1" x14ac:dyDescent="0.25"/>
    <row r="1193" s="3" customFormat="1" x14ac:dyDescent="0.25"/>
    <row r="1194" s="3" customFormat="1" x14ac:dyDescent="0.25"/>
    <row r="1195" s="3" customFormat="1" x14ac:dyDescent="0.25"/>
    <row r="1196" s="3" customFormat="1" x14ac:dyDescent="0.25"/>
    <row r="1197" s="3" customFormat="1" x14ac:dyDescent="0.25"/>
    <row r="1198" s="3" customFormat="1" x14ac:dyDescent="0.25"/>
    <row r="1199" s="3" customFormat="1" x14ac:dyDescent="0.25"/>
    <row r="1200" s="3" customFormat="1" x14ac:dyDescent="0.25"/>
    <row r="1201" s="3" customFormat="1" x14ac:dyDescent="0.25"/>
    <row r="1202" s="3" customFormat="1" x14ac:dyDescent="0.25"/>
    <row r="1203" s="3" customFormat="1" x14ac:dyDescent="0.25"/>
    <row r="1204" s="3" customFormat="1" x14ac:dyDescent="0.25"/>
    <row r="1205" s="3" customFormat="1" x14ac:dyDescent="0.25"/>
    <row r="1206" s="3" customFormat="1" x14ac:dyDescent="0.25"/>
    <row r="1207" s="3" customFormat="1" x14ac:dyDescent="0.25"/>
    <row r="1208" s="3" customFormat="1" x14ac:dyDescent="0.25"/>
    <row r="1209" s="3" customFormat="1" x14ac:dyDescent="0.25"/>
    <row r="1210" s="3" customFormat="1" x14ac:dyDescent="0.25"/>
    <row r="1211" s="3" customFormat="1" x14ac:dyDescent="0.25"/>
    <row r="1212" s="3" customFormat="1" x14ac:dyDescent="0.25"/>
    <row r="1213" s="3" customFormat="1" x14ac:dyDescent="0.25"/>
    <row r="1214" s="3" customFormat="1" x14ac:dyDescent="0.25"/>
    <row r="1215" s="3" customFormat="1" x14ac:dyDescent="0.25"/>
    <row r="1216" s="3" customFormat="1" x14ac:dyDescent="0.25"/>
    <row r="1217" s="3" customFormat="1" x14ac:dyDescent="0.25"/>
    <row r="1218" s="3" customFormat="1" x14ac:dyDescent="0.25"/>
    <row r="1219" s="3" customFormat="1" x14ac:dyDescent="0.25"/>
    <row r="1220" s="3" customFormat="1" x14ac:dyDescent="0.25"/>
    <row r="1221" s="3" customFormat="1" x14ac:dyDescent="0.25"/>
    <row r="1222" s="3" customFormat="1" x14ac:dyDescent="0.25"/>
    <row r="1223" s="3" customFormat="1" x14ac:dyDescent="0.25"/>
    <row r="1224" s="3" customFormat="1" x14ac:dyDescent="0.25"/>
    <row r="1225" s="3" customFormat="1" x14ac:dyDescent="0.25"/>
    <row r="1226" s="3" customFormat="1" x14ac:dyDescent="0.25"/>
    <row r="1227" s="3" customFormat="1" x14ac:dyDescent="0.25"/>
    <row r="1228" s="3" customFormat="1" x14ac:dyDescent="0.25"/>
    <row r="1229" s="3" customFormat="1" x14ac:dyDescent="0.25"/>
    <row r="1230" s="3" customFormat="1" x14ac:dyDescent="0.25"/>
    <row r="1231" s="3" customFormat="1" x14ac:dyDescent="0.25"/>
    <row r="1232" s="3" customFormat="1" x14ac:dyDescent="0.25"/>
    <row r="1233" s="3" customFormat="1" x14ac:dyDescent="0.25"/>
    <row r="1234" s="3" customFormat="1" x14ac:dyDescent="0.25"/>
    <row r="1235" s="3" customFormat="1" x14ac:dyDescent="0.25"/>
    <row r="1236" s="3" customFormat="1" x14ac:dyDescent="0.25"/>
    <row r="1237" s="3" customFormat="1" x14ac:dyDescent="0.25"/>
    <row r="1238" s="3" customFormat="1" x14ac:dyDescent="0.25"/>
    <row r="1239" s="3" customFormat="1" x14ac:dyDescent="0.25"/>
    <row r="1240" s="3" customFormat="1" x14ac:dyDescent="0.25"/>
    <row r="1241" s="3" customFormat="1" x14ac:dyDescent="0.25"/>
    <row r="1242" s="3" customFormat="1" x14ac:dyDescent="0.25"/>
    <row r="1243" s="3" customFormat="1" x14ac:dyDescent="0.25"/>
    <row r="1244" s="3" customFormat="1" x14ac:dyDescent="0.25"/>
    <row r="1245" s="3" customFormat="1" x14ac:dyDescent="0.25"/>
    <row r="1246" s="3" customFormat="1" x14ac:dyDescent="0.25"/>
    <row r="1247" s="3" customFormat="1" x14ac:dyDescent="0.25"/>
    <row r="1248" s="3" customFormat="1" x14ac:dyDescent="0.25"/>
    <row r="1249" s="3" customFormat="1" x14ac:dyDescent="0.25"/>
    <row r="1250" s="3" customFormat="1" x14ac:dyDescent="0.25"/>
    <row r="1251" s="3" customFormat="1" x14ac:dyDescent="0.25"/>
    <row r="1252" s="3" customFormat="1" x14ac:dyDescent="0.25"/>
    <row r="1253" s="3" customFormat="1" x14ac:dyDescent="0.25"/>
    <row r="1254" s="3" customFormat="1" x14ac:dyDescent="0.25"/>
    <row r="1255" s="3" customFormat="1" x14ac:dyDescent="0.25"/>
    <row r="1256" s="3" customFormat="1" x14ac:dyDescent="0.25"/>
    <row r="1257" s="3" customFormat="1" x14ac:dyDescent="0.25"/>
    <row r="1258" s="3" customFormat="1" x14ac:dyDescent="0.25"/>
    <row r="1259" s="3" customFormat="1" x14ac:dyDescent="0.25"/>
    <row r="1260" s="3" customFormat="1" x14ac:dyDescent="0.25"/>
    <row r="1261" s="3" customFormat="1" x14ac:dyDescent="0.25"/>
    <row r="1262" s="3" customFormat="1" x14ac:dyDescent="0.25"/>
    <row r="1263" s="3" customFormat="1" x14ac:dyDescent="0.25"/>
    <row r="1264" s="3" customFormat="1" x14ac:dyDescent="0.25"/>
    <row r="1265" s="3" customFormat="1" x14ac:dyDescent="0.25"/>
    <row r="1266" s="3" customFormat="1" x14ac:dyDescent="0.25"/>
    <row r="1267" s="3" customFormat="1" x14ac:dyDescent="0.25"/>
    <row r="1268" s="3" customFormat="1" x14ac:dyDescent="0.25"/>
    <row r="1269" s="3" customFormat="1" x14ac:dyDescent="0.25"/>
    <row r="1270" s="3" customFormat="1" x14ac:dyDescent="0.25"/>
    <row r="1271" s="3" customFormat="1" x14ac:dyDescent="0.25"/>
    <row r="1272" s="3" customFormat="1" x14ac:dyDescent="0.25"/>
    <row r="1273" s="3" customFormat="1" x14ac:dyDescent="0.25"/>
    <row r="1274" s="3" customFormat="1" x14ac:dyDescent="0.25"/>
    <row r="1275" s="3" customFormat="1" x14ac:dyDescent="0.25"/>
    <row r="1276" s="3" customFormat="1" x14ac:dyDescent="0.25"/>
    <row r="1277" s="3" customFormat="1" x14ac:dyDescent="0.25"/>
    <row r="1278" s="3" customFormat="1" x14ac:dyDescent="0.25"/>
    <row r="1279" s="3" customFormat="1" x14ac:dyDescent="0.25"/>
    <row r="1280" s="3" customFormat="1" x14ac:dyDescent="0.25"/>
    <row r="1281" s="3" customFormat="1" x14ac:dyDescent="0.25"/>
    <row r="1282" s="3" customFormat="1" x14ac:dyDescent="0.25"/>
    <row r="1283" s="3" customFormat="1" x14ac:dyDescent="0.25"/>
    <row r="1284" s="3" customFormat="1" x14ac:dyDescent="0.25"/>
    <row r="1285" s="3" customFormat="1" x14ac:dyDescent="0.25"/>
    <row r="1286" s="3" customFormat="1" x14ac:dyDescent="0.25"/>
    <row r="1287" s="3" customFormat="1" x14ac:dyDescent="0.25"/>
    <row r="1288" s="3" customFormat="1" x14ac:dyDescent="0.25"/>
    <row r="1289" s="3" customFormat="1" x14ac:dyDescent="0.25"/>
    <row r="1290" s="3" customFormat="1" x14ac:dyDescent="0.25"/>
    <row r="1291" s="3" customFormat="1" x14ac:dyDescent="0.25"/>
    <row r="1292" s="3" customFormat="1" x14ac:dyDescent="0.25"/>
    <row r="1293" s="3" customFormat="1" x14ac:dyDescent="0.25"/>
    <row r="1294" s="3" customFormat="1" x14ac:dyDescent="0.25"/>
    <row r="1295" s="3" customFormat="1" x14ac:dyDescent="0.25"/>
    <row r="1296" s="3" customFormat="1" x14ac:dyDescent="0.25"/>
    <row r="1297" s="3" customFormat="1" x14ac:dyDescent="0.25"/>
    <row r="1298" s="3" customFormat="1" x14ac:dyDescent="0.25"/>
    <row r="1299" s="3" customFormat="1" x14ac:dyDescent="0.25"/>
    <row r="1300" s="3" customFormat="1" x14ac:dyDescent="0.25"/>
    <row r="1301" s="3" customFormat="1" x14ac:dyDescent="0.25"/>
    <row r="1302" s="3" customFormat="1" x14ac:dyDescent="0.25"/>
    <row r="1303" s="3" customFormat="1" x14ac:dyDescent="0.25"/>
    <row r="1304" s="3" customFormat="1" x14ac:dyDescent="0.25"/>
    <row r="1305" s="3" customFormat="1" x14ac:dyDescent="0.25"/>
    <row r="1306" s="3" customFormat="1" x14ac:dyDescent="0.25"/>
    <row r="1307" s="3" customFormat="1" x14ac:dyDescent="0.25"/>
    <row r="1308" s="3" customFormat="1" x14ac:dyDescent="0.25"/>
    <row r="1309" s="3" customFormat="1" x14ac:dyDescent="0.25"/>
    <row r="1310" s="3" customFormat="1" x14ac:dyDescent="0.25"/>
    <row r="1311" s="3" customFormat="1" x14ac:dyDescent="0.25"/>
    <row r="1312" s="3" customFormat="1" x14ac:dyDescent="0.25"/>
    <row r="1313" s="3" customFormat="1" x14ac:dyDescent="0.25"/>
    <row r="1314" s="3" customFormat="1" x14ac:dyDescent="0.25"/>
    <row r="1315" s="3" customFormat="1" x14ac:dyDescent="0.25"/>
    <row r="1316" s="3" customFormat="1" x14ac:dyDescent="0.25"/>
    <row r="1317" s="3" customFormat="1" x14ac:dyDescent="0.25"/>
    <row r="1318" s="3" customFormat="1" x14ac:dyDescent="0.25"/>
    <row r="1319" s="3" customFormat="1" x14ac:dyDescent="0.25"/>
    <row r="1320" s="3" customFormat="1" x14ac:dyDescent="0.25"/>
    <row r="1321" s="3" customFormat="1" x14ac:dyDescent="0.25"/>
    <row r="1322" s="3" customFormat="1" x14ac:dyDescent="0.25"/>
    <row r="1323" s="3" customFormat="1" x14ac:dyDescent="0.25"/>
    <row r="1324" s="3" customFormat="1" x14ac:dyDescent="0.25"/>
    <row r="1325" s="3" customFormat="1" x14ac:dyDescent="0.25"/>
    <row r="1326" s="3" customFormat="1" x14ac:dyDescent="0.25"/>
    <row r="1327" s="3" customFormat="1" x14ac:dyDescent="0.25"/>
    <row r="1328" s="3" customFormat="1" x14ac:dyDescent="0.25"/>
    <row r="1329" s="3" customFormat="1" x14ac:dyDescent="0.25"/>
    <row r="1330" s="3" customFormat="1" x14ac:dyDescent="0.25"/>
    <row r="1331" s="3" customFormat="1" x14ac:dyDescent="0.25"/>
    <row r="1332" s="3" customFormat="1" x14ac:dyDescent="0.25"/>
    <row r="1333" s="3" customFormat="1" x14ac:dyDescent="0.25"/>
    <row r="1334" s="3" customFormat="1" x14ac:dyDescent="0.25"/>
    <row r="1335" s="3" customFormat="1" x14ac:dyDescent="0.25"/>
    <row r="1336" s="3" customFormat="1" x14ac:dyDescent="0.25"/>
    <row r="1337" s="3" customFormat="1" x14ac:dyDescent="0.25"/>
    <row r="1338" s="3" customFormat="1" x14ac:dyDescent="0.25"/>
    <row r="1339" s="3" customFormat="1" x14ac:dyDescent="0.25"/>
    <row r="1340" s="3" customFormat="1" x14ac:dyDescent="0.25"/>
    <row r="1341" s="3" customFormat="1" x14ac:dyDescent="0.25"/>
    <row r="1342" s="3" customFormat="1" x14ac:dyDescent="0.25"/>
    <row r="1343" s="3" customFormat="1" x14ac:dyDescent="0.25"/>
    <row r="1344" s="3" customFormat="1" x14ac:dyDescent="0.25"/>
    <row r="1345" s="3" customFormat="1" x14ac:dyDescent="0.25"/>
    <row r="1346" s="3" customFormat="1" x14ac:dyDescent="0.25"/>
    <row r="1347" s="3" customFormat="1" x14ac:dyDescent="0.25"/>
    <row r="1348" s="3" customFormat="1" x14ac:dyDescent="0.25"/>
    <row r="1349" s="3" customFormat="1" x14ac:dyDescent="0.25"/>
    <row r="1350" s="3" customFormat="1" x14ac:dyDescent="0.25"/>
    <row r="1351" s="3" customFormat="1" x14ac:dyDescent="0.25"/>
    <row r="1352" s="3" customFormat="1" x14ac:dyDescent="0.25"/>
    <row r="1353" s="3" customFormat="1" x14ac:dyDescent="0.25"/>
    <row r="1354" s="3" customFormat="1" x14ac:dyDescent="0.25"/>
    <row r="1355" s="3" customFormat="1" x14ac:dyDescent="0.25"/>
    <row r="1356" s="3" customFormat="1" x14ac:dyDescent="0.25"/>
    <row r="1357" s="3" customFormat="1" x14ac:dyDescent="0.25"/>
    <row r="1358" s="3" customFormat="1" x14ac:dyDescent="0.25"/>
    <row r="1359" s="3" customFormat="1" x14ac:dyDescent="0.25"/>
    <row r="1360" s="3" customFormat="1" x14ac:dyDescent="0.25"/>
    <row r="1361" s="3" customFormat="1" x14ac:dyDescent="0.25"/>
    <row r="1362" s="3" customFormat="1" x14ac:dyDescent="0.25"/>
    <row r="1363" s="3" customFormat="1" x14ac:dyDescent="0.25"/>
    <row r="1364" s="3" customFormat="1" x14ac:dyDescent="0.25"/>
    <row r="1365" s="3" customFormat="1" x14ac:dyDescent="0.25"/>
    <row r="1366" s="3" customFormat="1" x14ac:dyDescent="0.25"/>
    <row r="1367" s="3" customFormat="1" x14ac:dyDescent="0.25"/>
    <row r="1368" s="3" customFormat="1" x14ac:dyDescent="0.25"/>
    <row r="1369" s="3" customFormat="1" x14ac:dyDescent="0.25"/>
    <row r="1370" s="3" customFormat="1" x14ac:dyDescent="0.25"/>
    <row r="1371" s="3" customFormat="1" x14ac:dyDescent="0.25"/>
    <row r="1372" s="3" customFormat="1" x14ac:dyDescent="0.25"/>
    <row r="1373" s="3" customFormat="1" x14ac:dyDescent="0.25"/>
    <row r="1374" s="3" customFormat="1" x14ac:dyDescent="0.25"/>
    <row r="1375" s="3" customFormat="1" x14ac:dyDescent="0.25"/>
    <row r="1376" s="3" customFormat="1" x14ac:dyDescent="0.25"/>
    <row r="1377" s="3" customFormat="1" x14ac:dyDescent="0.25"/>
    <row r="1378" s="3" customFormat="1" x14ac:dyDescent="0.25"/>
    <row r="1379" s="3" customFormat="1" x14ac:dyDescent="0.25"/>
    <row r="1380" s="3" customFormat="1" x14ac:dyDescent="0.25"/>
    <row r="1381" s="3" customFormat="1" x14ac:dyDescent="0.25"/>
    <row r="1382" s="3" customFormat="1" x14ac:dyDescent="0.25"/>
    <row r="1383" s="3" customFormat="1" x14ac:dyDescent="0.25"/>
    <row r="1384" s="3" customFormat="1" x14ac:dyDescent="0.25"/>
    <row r="1385" s="3" customFormat="1" x14ac:dyDescent="0.25"/>
    <row r="1386" s="3" customFormat="1" x14ac:dyDescent="0.25"/>
    <row r="1387" s="3" customFormat="1" x14ac:dyDescent="0.25"/>
    <row r="1388" s="3" customFormat="1" x14ac:dyDescent="0.25"/>
    <row r="1389" s="3" customFormat="1" x14ac:dyDescent="0.25"/>
    <row r="1390" s="3" customFormat="1" x14ac:dyDescent="0.25"/>
    <row r="1391" s="3" customFormat="1" x14ac:dyDescent="0.25"/>
    <row r="1392" s="3" customFormat="1" x14ac:dyDescent="0.25"/>
    <row r="1393" s="3" customFormat="1" x14ac:dyDescent="0.25"/>
    <row r="1394" s="3" customFormat="1" x14ac:dyDescent="0.25"/>
    <row r="1395" s="3" customFormat="1" x14ac:dyDescent="0.25"/>
    <row r="1396" s="3" customFormat="1" x14ac:dyDescent="0.25"/>
    <row r="1397" s="3" customFormat="1" x14ac:dyDescent="0.25"/>
    <row r="1398" s="3" customFormat="1" x14ac:dyDescent="0.25"/>
    <row r="1399" s="3" customFormat="1" x14ac:dyDescent="0.25"/>
    <row r="1400" s="3" customFormat="1" x14ac:dyDescent="0.25"/>
    <row r="1401" s="3" customFormat="1" x14ac:dyDescent="0.25"/>
    <row r="1402" s="3" customFormat="1" x14ac:dyDescent="0.25"/>
    <row r="1403" s="3" customFormat="1" x14ac:dyDescent="0.25"/>
    <row r="1404" s="3" customFormat="1" x14ac:dyDescent="0.25"/>
    <row r="1405" s="3" customFormat="1" x14ac:dyDescent="0.25"/>
    <row r="1406" s="3" customFormat="1" x14ac:dyDescent="0.25"/>
    <row r="1407" s="3" customFormat="1" x14ac:dyDescent="0.25"/>
    <row r="1408" s="3" customFormat="1" x14ac:dyDescent="0.25"/>
    <row r="1409" s="3" customFormat="1" x14ac:dyDescent="0.25"/>
    <row r="1410" s="3" customFormat="1" x14ac:dyDescent="0.25"/>
    <row r="1411" s="3" customFormat="1" x14ac:dyDescent="0.25"/>
    <row r="1412" s="3" customFormat="1" x14ac:dyDescent="0.25"/>
    <row r="1413" s="3" customFormat="1" x14ac:dyDescent="0.25"/>
    <row r="1414" s="3" customFormat="1" x14ac:dyDescent="0.25"/>
    <row r="1415" s="3" customFormat="1" x14ac:dyDescent="0.25"/>
    <row r="1416" s="3" customFormat="1" x14ac:dyDescent="0.25"/>
    <row r="1417" s="3" customFormat="1" x14ac:dyDescent="0.25"/>
    <row r="1418" s="3" customFormat="1" x14ac:dyDescent="0.25"/>
    <row r="1419" s="3" customFormat="1" x14ac:dyDescent="0.25"/>
    <row r="1420" s="3" customFormat="1" x14ac:dyDescent="0.25"/>
    <row r="1421" s="3" customFormat="1" x14ac:dyDescent="0.25"/>
    <row r="1422" s="3" customFormat="1" x14ac:dyDescent="0.25"/>
    <row r="1423" s="3" customFormat="1" x14ac:dyDescent="0.25"/>
    <row r="1424" s="3" customFormat="1" x14ac:dyDescent="0.25"/>
    <row r="1425" s="3" customFormat="1" x14ac:dyDescent="0.25"/>
    <row r="1426" s="3" customFormat="1" x14ac:dyDescent="0.25"/>
    <row r="1427" s="3" customFormat="1" x14ac:dyDescent="0.25"/>
    <row r="1428" s="3" customFormat="1" x14ac:dyDescent="0.25"/>
    <row r="1429" s="3" customFormat="1" x14ac:dyDescent="0.25"/>
    <row r="1430" s="3" customFormat="1" x14ac:dyDescent="0.25"/>
    <row r="1431" s="3" customFormat="1" x14ac:dyDescent="0.25"/>
    <row r="1432" s="3" customFormat="1" x14ac:dyDescent="0.25"/>
    <row r="1433" s="3" customFormat="1" x14ac:dyDescent="0.25"/>
    <row r="1434" s="3" customFormat="1" x14ac:dyDescent="0.25"/>
    <row r="1435" s="3" customFormat="1" x14ac:dyDescent="0.25"/>
    <row r="1436" s="3" customFormat="1" x14ac:dyDescent="0.25"/>
    <row r="1437" s="3" customFormat="1" x14ac:dyDescent="0.25"/>
    <row r="1438" s="3" customFormat="1" x14ac:dyDescent="0.25"/>
    <row r="1439" s="3" customFormat="1" x14ac:dyDescent="0.25"/>
    <row r="1440" s="3" customFormat="1" x14ac:dyDescent="0.25"/>
    <row r="1441" s="3" customFormat="1" x14ac:dyDescent="0.25"/>
    <row r="1442" s="3" customFormat="1" x14ac:dyDescent="0.25"/>
    <row r="1443" s="3" customFormat="1" x14ac:dyDescent="0.25"/>
    <row r="1444" s="3" customFormat="1" x14ac:dyDescent="0.25"/>
    <row r="1445" s="3" customFormat="1" x14ac:dyDescent="0.25"/>
    <row r="1446" s="3" customFormat="1" x14ac:dyDescent="0.25"/>
    <row r="1447" s="3" customFormat="1" x14ac:dyDescent="0.25"/>
    <row r="1448" s="3" customFormat="1" x14ac:dyDescent="0.25"/>
    <row r="1449" s="3" customFormat="1" x14ac:dyDescent="0.25"/>
    <row r="1450" s="3" customFormat="1" x14ac:dyDescent="0.25"/>
    <row r="1451" s="3" customFormat="1" x14ac:dyDescent="0.25"/>
    <row r="1452" s="3" customFormat="1" x14ac:dyDescent="0.25"/>
    <row r="1453" s="3" customFormat="1" x14ac:dyDescent="0.25"/>
    <row r="1454" s="3" customFormat="1" x14ac:dyDescent="0.25"/>
    <row r="1455" s="3" customFormat="1" x14ac:dyDescent="0.25"/>
    <row r="1456" s="3" customFormat="1" x14ac:dyDescent="0.25"/>
    <row r="1457" s="3" customFormat="1" x14ac:dyDescent="0.25"/>
    <row r="1458" s="3" customFormat="1" x14ac:dyDescent="0.25"/>
    <row r="1459" s="3" customFormat="1" x14ac:dyDescent="0.25"/>
    <row r="1460" s="3" customFormat="1" x14ac:dyDescent="0.25"/>
    <row r="1461" s="3" customFormat="1" x14ac:dyDescent="0.25"/>
    <row r="1462" s="3" customFormat="1" x14ac:dyDescent="0.25"/>
    <row r="1463" s="3" customFormat="1" x14ac:dyDescent="0.25"/>
    <row r="1464" s="3" customFormat="1" x14ac:dyDescent="0.25"/>
    <row r="1465" s="3" customFormat="1" x14ac:dyDescent="0.25"/>
    <row r="1466" s="3" customFormat="1" x14ac:dyDescent="0.25"/>
    <row r="1467" s="3" customFormat="1" x14ac:dyDescent="0.25"/>
    <row r="1468" s="3" customFormat="1" x14ac:dyDescent="0.25"/>
    <row r="1469" s="3" customFormat="1" x14ac:dyDescent="0.25"/>
    <row r="1470" s="3" customFormat="1" x14ac:dyDescent="0.25"/>
    <row r="1471" s="3" customFormat="1" x14ac:dyDescent="0.25"/>
    <row r="1472" s="3" customFormat="1" x14ac:dyDescent="0.25"/>
    <row r="1473" s="3" customFormat="1" x14ac:dyDescent="0.25"/>
    <row r="1474" s="3" customFormat="1" x14ac:dyDescent="0.25"/>
    <row r="1475" s="3" customFormat="1" x14ac:dyDescent="0.25"/>
    <row r="1476" s="3" customFormat="1" x14ac:dyDescent="0.25"/>
    <row r="1477" s="3" customFormat="1" x14ac:dyDescent="0.25"/>
    <row r="1478" s="3" customFormat="1" x14ac:dyDescent="0.25"/>
    <row r="1479" s="3" customFormat="1" x14ac:dyDescent="0.25"/>
    <row r="1480" s="3" customFormat="1" x14ac:dyDescent="0.25"/>
    <row r="1481" s="3" customFormat="1" x14ac:dyDescent="0.25"/>
    <row r="1482" s="3" customFormat="1" x14ac:dyDescent="0.25"/>
    <row r="1483" s="3" customFormat="1" x14ac:dyDescent="0.25"/>
    <row r="1484" s="3" customFormat="1" x14ac:dyDescent="0.25"/>
    <row r="1485" s="3" customFormat="1" x14ac:dyDescent="0.25"/>
    <row r="1486" s="3" customFormat="1" x14ac:dyDescent="0.25"/>
    <row r="1487" s="3" customFormat="1" x14ac:dyDescent="0.25"/>
    <row r="1488" s="3" customFormat="1" x14ac:dyDescent="0.25"/>
    <row r="1489" s="3" customFormat="1" x14ac:dyDescent="0.25"/>
    <row r="1490" s="3" customFormat="1" x14ac:dyDescent="0.25"/>
    <row r="1491" s="3" customFormat="1" x14ac:dyDescent="0.25"/>
    <row r="1492" s="3" customFormat="1" x14ac:dyDescent="0.25"/>
    <row r="1493" s="3" customFormat="1" x14ac:dyDescent="0.25"/>
    <row r="1494" s="3" customFormat="1" x14ac:dyDescent="0.25"/>
    <row r="1495" s="3" customFormat="1" x14ac:dyDescent="0.25"/>
    <row r="1496" s="3" customFormat="1" x14ac:dyDescent="0.25"/>
    <row r="1497" s="3" customFormat="1" x14ac:dyDescent="0.25"/>
    <row r="1498" s="3" customFormat="1" x14ac:dyDescent="0.25"/>
    <row r="1499" s="3" customFormat="1" x14ac:dyDescent="0.25"/>
    <row r="1500" s="3" customFormat="1" x14ac:dyDescent="0.25"/>
    <row r="1501" s="3" customFormat="1" x14ac:dyDescent="0.25"/>
    <row r="1502" s="3" customFormat="1" x14ac:dyDescent="0.25"/>
    <row r="1503" s="3" customFormat="1" x14ac:dyDescent="0.25"/>
    <row r="1504" s="3" customFormat="1" x14ac:dyDescent="0.25"/>
    <row r="1505" s="3" customFormat="1" x14ac:dyDescent="0.25"/>
    <row r="1506" s="3" customFormat="1" x14ac:dyDescent="0.25"/>
    <row r="1507" s="3" customFormat="1" x14ac:dyDescent="0.25"/>
    <row r="1508" s="3" customFormat="1" x14ac:dyDescent="0.25"/>
    <row r="1509" s="3" customFormat="1" x14ac:dyDescent="0.25"/>
    <row r="1510" s="3" customFormat="1" x14ac:dyDescent="0.25"/>
    <row r="1511" s="3" customFormat="1" x14ac:dyDescent="0.25"/>
    <row r="1512" s="3" customFormat="1" x14ac:dyDescent="0.25"/>
    <row r="1513" s="3" customFormat="1" x14ac:dyDescent="0.25"/>
    <row r="1514" s="3" customFormat="1" x14ac:dyDescent="0.25"/>
    <row r="1515" s="3" customFormat="1" x14ac:dyDescent="0.25"/>
    <row r="1516" s="3" customFormat="1" x14ac:dyDescent="0.25"/>
    <row r="1517" s="3" customFormat="1" x14ac:dyDescent="0.25"/>
    <row r="1518" s="3" customFormat="1" x14ac:dyDescent="0.25"/>
    <row r="1519" s="3" customFormat="1" x14ac:dyDescent="0.25"/>
    <row r="1520" s="3" customFormat="1" x14ac:dyDescent="0.25"/>
    <row r="1521" s="3" customFormat="1" x14ac:dyDescent="0.25"/>
    <row r="1522" s="3" customFormat="1" x14ac:dyDescent="0.25"/>
    <row r="1523" s="3" customFormat="1" x14ac:dyDescent="0.25"/>
    <row r="1524" s="3" customFormat="1" x14ac:dyDescent="0.25"/>
    <row r="1525" s="3" customFormat="1" x14ac:dyDescent="0.25"/>
    <row r="1526" s="3" customFormat="1" x14ac:dyDescent="0.25"/>
    <row r="1527" s="3" customFormat="1" x14ac:dyDescent="0.25"/>
    <row r="1528" s="3" customFormat="1" x14ac:dyDescent="0.25"/>
    <row r="1529" s="3" customFormat="1" x14ac:dyDescent="0.25"/>
    <row r="1530" s="3" customFormat="1" x14ac:dyDescent="0.25"/>
    <row r="1531" s="3" customFormat="1" x14ac:dyDescent="0.25"/>
    <row r="1532" s="3" customFormat="1" x14ac:dyDescent="0.25"/>
    <row r="1533" s="3" customFormat="1" x14ac:dyDescent="0.25"/>
    <row r="1534" s="3" customFormat="1" x14ac:dyDescent="0.25"/>
    <row r="1535" s="3" customFormat="1" x14ac:dyDescent="0.25"/>
    <row r="1536" s="3" customFormat="1" x14ac:dyDescent="0.25"/>
    <row r="1537" s="3" customFormat="1" x14ac:dyDescent="0.25"/>
    <row r="1538" s="3" customFormat="1" x14ac:dyDescent="0.25"/>
    <row r="1539" s="3" customFormat="1" x14ac:dyDescent="0.25"/>
    <row r="1540" s="3" customFormat="1" x14ac:dyDescent="0.25"/>
    <row r="1541" s="3" customFormat="1" x14ac:dyDescent="0.25"/>
    <row r="1542" s="3" customFormat="1" x14ac:dyDescent="0.25"/>
    <row r="1543" s="3" customFormat="1" x14ac:dyDescent="0.25"/>
    <row r="1544" s="3" customFormat="1" x14ac:dyDescent="0.25"/>
    <row r="1545" s="3" customFormat="1" x14ac:dyDescent="0.25"/>
    <row r="1546" s="3" customFormat="1" x14ac:dyDescent="0.25"/>
    <row r="1547" s="3" customFormat="1" x14ac:dyDescent="0.25"/>
    <row r="1548" s="3" customFormat="1" x14ac:dyDescent="0.25"/>
    <row r="1549" s="3" customFormat="1" x14ac:dyDescent="0.25"/>
    <row r="1550" s="3" customFormat="1" x14ac:dyDescent="0.25"/>
    <row r="1551" s="3" customFormat="1" x14ac:dyDescent="0.25"/>
    <row r="1552" s="3" customFormat="1" x14ac:dyDescent="0.25"/>
    <row r="1553" s="3" customFormat="1" x14ac:dyDescent="0.25"/>
    <row r="1554" s="3" customFormat="1" x14ac:dyDescent="0.25"/>
    <row r="1555" s="3" customFormat="1" x14ac:dyDescent="0.25"/>
    <row r="1556" s="3" customFormat="1" x14ac:dyDescent="0.25"/>
    <row r="1557" s="3" customFormat="1" x14ac:dyDescent="0.25"/>
    <row r="1558" s="3" customFormat="1" x14ac:dyDescent="0.25"/>
    <row r="1559" s="3" customFormat="1" x14ac:dyDescent="0.25"/>
    <row r="1560" s="3" customFormat="1" x14ac:dyDescent="0.25"/>
    <row r="1561" s="3" customFormat="1" x14ac:dyDescent="0.25"/>
    <row r="1562" s="3" customFormat="1" x14ac:dyDescent="0.25"/>
    <row r="1563" s="3" customFormat="1" x14ac:dyDescent="0.25"/>
    <row r="1564" s="3" customFormat="1" x14ac:dyDescent="0.25"/>
    <row r="1565" s="3" customFormat="1" x14ac:dyDescent="0.25"/>
    <row r="1566" s="3" customFormat="1" x14ac:dyDescent="0.25"/>
    <row r="1567" s="3" customFormat="1" x14ac:dyDescent="0.25"/>
    <row r="1568" s="3" customFormat="1" x14ac:dyDescent="0.25"/>
    <row r="1569" s="3" customFormat="1" x14ac:dyDescent="0.25"/>
    <row r="1570" s="3" customFormat="1" x14ac:dyDescent="0.25"/>
    <row r="1571" s="3" customFormat="1" x14ac:dyDescent="0.25"/>
    <row r="1572" s="3" customFormat="1" x14ac:dyDescent="0.25"/>
    <row r="1573" s="3" customFormat="1" x14ac:dyDescent="0.25"/>
    <row r="1574" s="3" customFormat="1" x14ac:dyDescent="0.25"/>
    <row r="1575" s="3" customFormat="1" x14ac:dyDescent="0.25"/>
    <row r="1576" s="3" customFormat="1" x14ac:dyDescent="0.25"/>
    <row r="1577" s="3" customFormat="1" x14ac:dyDescent="0.25"/>
    <row r="1578" s="3" customFormat="1" x14ac:dyDescent="0.25"/>
    <row r="1579" s="3" customFormat="1" x14ac:dyDescent="0.25"/>
    <row r="1580" s="3" customFormat="1" x14ac:dyDescent="0.25"/>
    <row r="1581" s="3" customFormat="1" x14ac:dyDescent="0.25"/>
    <row r="1582" s="3" customFormat="1" x14ac:dyDescent="0.25"/>
    <row r="1583" s="3" customFormat="1" x14ac:dyDescent="0.25"/>
    <row r="1584" s="3" customFormat="1" x14ac:dyDescent="0.25"/>
    <row r="1585" s="3" customFormat="1" x14ac:dyDescent="0.25"/>
    <row r="1586" s="3" customFormat="1" x14ac:dyDescent="0.25"/>
    <row r="1587" s="3" customFormat="1" x14ac:dyDescent="0.25"/>
    <row r="1588" s="3" customFormat="1" x14ac:dyDescent="0.25"/>
    <row r="1589" s="3" customFormat="1" x14ac:dyDescent="0.25"/>
    <row r="1590" s="3" customFormat="1" x14ac:dyDescent="0.25"/>
    <row r="1591" s="3" customFormat="1" x14ac:dyDescent="0.25"/>
    <row r="1592" s="3" customFormat="1" x14ac:dyDescent="0.25"/>
    <row r="1593" s="3" customFormat="1" x14ac:dyDescent="0.25"/>
    <row r="1594" s="3" customFormat="1" x14ac:dyDescent="0.25"/>
    <row r="1595" s="3" customFormat="1" x14ac:dyDescent="0.25"/>
    <row r="1596" s="3" customFormat="1" x14ac:dyDescent="0.25"/>
    <row r="1597" s="3" customFormat="1" x14ac:dyDescent="0.25"/>
    <row r="1598" s="3" customFormat="1" x14ac:dyDescent="0.25"/>
    <row r="1599" s="3" customFormat="1" x14ac:dyDescent="0.25"/>
    <row r="1600" s="3" customFormat="1" x14ac:dyDescent="0.25"/>
    <row r="1601" s="3" customFormat="1" x14ac:dyDescent="0.25"/>
    <row r="1602" s="3" customFormat="1" x14ac:dyDescent="0.25"/>
    <row r="1603" s="3" customFormat="1" x14ac:dyDescent="0.25"/>
    <row r="1604" s="3" customFormat="1" x14ac:dyDescent="0.25"/>
    <row r="1605" s="3" customFormat="1" x14ac:dyDescent="0.25"/>
    <row r="1606" s="3" customFormat="1" x14ac:dyDescent="0.25"/>
    <row r="1607" s="3" customFormat="1" x14ac:dyDescent="0.25"/>
    <row r="1608" s="3" customFormat="1" x14ac:dyDescent="0.25"/>
    <row r="1609" s="3" customFormat="1" x14ac:dyDescent="0.25"/>
    <row r="1610" s="3" customFormat="1" x14ac:dyDescent="0.25"/>
    <row r="1611" s="3" customFormat="1" x14ac:dyDescent="0.25"/>
    <row r="1612" s="3" customFormat="1" x14ac:dyDescent="0.25"/>
    <row r="1613" s="3" customFormat="1" x14ac:dyDescent="0.25"/>
    <row r="1614" s="3" customFormat="1" x14ac:dyDescent="0.25"/>
    <row r="1615" s="3" customFormat="1" x14ac:dyDescent="0.25"/>
    <row r="1616" s="3" customFormat="1" x14ac:dyDescent="0.25"/>
    <row r="1617" s="3" customFormat="1" x14ac:dyDescent="0.25"/>
    <row r="1618" s="3" customFormat="1" x14ac:dyDescent="0.25"/>
    <row r="1619" s="3" customFormat="1" x14ac:dyDescent="0.25"/>
    <row r="1620" s="3" customFormat="1" x14ac:dyDescent="0.25"/>
    <row r="1621" s="3" customFormat="1" x14ac:dyDescent="0.25"/>
    <row r="1622" s="3" customFormat="1" x14ac:dyDescent="0.25"/>
    <row r="1623" s="3" customFormat="1" x14ac:dyDescent="0.25"/>
    <row r="1624" s="3" customFormat="1" x14ac:dyDescent="0.25"/>
    <row r="1625" s="3" customFormat="1" x14ac:dyDescent="0.25"/>
    <row r="1626" s="3" customFormat="1" x14ac:dyDescent="0.25"/>
    <row r="1627" s="3" customFormat="1" x14ac:dyDescent="0.25"/>
    <row r="1628" s="3" customFormat="1" x14ac:dyDescent="0.25"/>
    <row r="1629" s="3" customFormat="1" x14ac:dyDescent="0.25"/>
    <row r="1630" s="3" customFormat="1" x14ac:dyDescent="0.25"/>
    <row r="1631" s="3" customFormat="1" x14ac:dyDescent="0.25"/>
    <row r="1632" s="3" customFormat="1" x14ac:dyDescent="0.25"/>
    <row r="1633" s="3" customFormat="1" x14ac:dyDescent="0.25"/>
    <row r="1634" s="3" customFormat="1" x14ac:dyDescent="0.25"/>
    <row r="1635" s="3" customFormat="1" x14ac:dyDescent="0.25"/>
    <row r="1636" s="3" customFormat="1" x14ac:dyDescent="0.25"/>
    <row r="1637" s="3" customFormat="1" x14ac:dyDescent="0.25"/>
    <row r="1638" s="3" customFormat="1" x14ac:dyDescent="0.25"/>
    <row r="1639" s="3" customFormat="1" x14ac:dyDescent="0.25"/>
    <row r="1640" s="3" customFormat="1" x14ac:dyDescent="0.25"/>
    <row r="1641" s="3" customFormat="1" x14ac:dyDescent="0.25"/>
    <row r="1642" s="3" customFormat="1" x14ac:dyDescent="0.25"/>
    <row r="1643" s="3" customFormat="1" x14ac:dyDescent="0.25"/>
    <row r="1644" s="3" customFormat="1" x14ac:dyDescent="0.25"/>
    <row r="1645" s="3" customFormat="1" x14ac:dyDescent="0.25"/>
    <row r="1646" s="3" customFormat="1" x14ac:dyDescent="0.25"/>
    <row r="1647" s="3" customFormat="1" x14ac:dyDescent="0.25"/>
    <row r="1648" s="3" customFormat="1" x14ac:dyDescent="0.25"/>
    <row r="1649" s="3" customFormat="1" x14ac:dyDescent="0.25"/>
    <row r="1650" s="3" customFormat="1" x14ac:dyDescent="0.25"/>
    <row r="1651" s="3" customFormat="1" x14ac:dyDescent="0.25"/>
    <row r="1652" s="3" customFormat="1" x14ac:dyDescent="0.25"/>
    <row r="1653" s="3" customFormat="1" x14ac:dyDescent="0.25"/>
    <row r="1654" s="3" customFormat="1" x14ac:dyDescent="0.25"/>
    <row r="1655" s="3" customFormat="1" x14ac:dyDescent="0.25"/>
    <row r="1656" s="3" customFormat="1" x14ac:dyDescent="0.25"/>
    <row r="1657" s="3" customFormat="1" x14ac:dyDescent="0.25"/>
    <row r="1658" s="3" customFormat="1" x14ac:dyDescent="0.25"/>
    <row r="1659" s="3" customFormat="1" x14ac:dyDescent="0.25"/>
    <row r="1660" s="3" customFormat="1" x14ac:dyDescent="0.25"/>
    <row r="1661" s="3" customFormat="1" x14ac:dyDescent="0.25"/>
    <row r="1662" s="3" customFormat="1" x14ac:dyDescent="0.25"/>
    <row r="1663" s="3" customFormat="1" x14ac:dyDescent="0.25"/>
    <row r="1664" s="3" customFormat="1" x14ac:dyDescent="0.25"/>
    <row r="1665" s="3" customFormat="1" x14ac:dyDescent="0.25"/>
    <row r="1666" s="3" customFormat="1" x14ac:dyDescent="0.25"/>
    <row r="1667" s="3" customFormat="1" x14ac:dyDescent="0.25"/>
    <row r="1668" s="3" customFormat="1" x14ac:dyDescent="0.25"/>
    <row r="1669" s="3" customFormat="1" x14ac:dyDescent="0.25"/>
    <row r="1670" s="3" customFormat="1" x14ac:dyDescent="0.25"/>
    <row r="1671" s="3" customFormat="1" x14ac:dyDescent="0.25"/>
    <row r="1672" s="3" customFormat="1" x14ac:dyDescent="0.25"/>
    <row r="1673" s="3" customFormat="1" x14ac:dyDescent="0.25"/>
    <row r="1674" s="3" customFormat="1" x14ac:dyDescent="0.25"/>
    <row r="1675" s="3" customFormat="1" x14ac:dyDescent="0.25"/>
    <row r="1676" s="3" customFormat="1" x14ac:dyDescent="0.25"/>
    <row r="1677" s="3" customFormat="1" x14ac:dyDescent="0.25"/>
    <row r="1678" s="3" customFormat="1" x14ac:dyDescent="0.25"/>
    <row r="1679" s="3" customFormat="1" x14ac:dyDescent="0.25"/>
    <row r="1680" s="3" customFormat="1" x14ac:dyDescent="0.25"/>
    <row r="1681" s="3" customFormat="1" x14ac:dyDescent="0.25"/>
    <row r="1682" s="3" customFormat="1" x14ac:dyDescent="0.25"/>
    <row r="1683" s="3" customFormat="1" x14ac:dyDescent="0.25"/>
    <row r="1684" s="3" customFormat="1" x14ac:dyDescent="0.25"/>
    <row r="1685" s="3" customFormat="1" x14ac:dyDescent="0.25"/>
    <row r="1686" s="3" customFormat="1" x14ac:dyDescent="0.25"/>
    <row r="1687" s="3" customFormat="1" x14ac:dyDescent="0.25"/>
    <row r="1688" s="3" customFormat="1" x14ac:dyDescent="0.25"/>
    <row r="1689" s="3" customFormat="1" x14ac:dyDescent="0.25"/>
    <row r="1690" s="3" customFormat="1" x14ac:dyDescent="0.25"/>
    <row r="1691" s="3" customFormat="1" x14ac:dyDescent="0.25"/>
    <row r="1692" s="3" customFormat="1" x14ac:dyDescent="0.25"/>
    <row r="1693" s="3" customFormat="1" x14ac:dyDescent="0.25"/>
    <row r="1694" s="3" customFormat="1" x14ac:dyDescent="0.25"/>
    <row r="1695" s="3" customFormat="1" x14ac:dyDescent="0.25"/>
    <row r="1696" s="3" customFormat="1" x14ac:dyDescent="0.25"/>
    <row r="1697" s="3" customFormat="1" x14ac:dyDescent="0.25"/>
    <row r="1698" s="3" customFormat="1" x14ac:dyDescent="0.25"/>
    <row r="1699" s="3" customFormat="1" x14ac:dyDescent="0.25"/>
    <row r="1700" s="3" customFormat="1" x14ac:dyDescent="0.25"/>
    <row r="1701" s="3" customFormat="1" x14ac:dyDescent="0.25"/>
    <row r="1702" s="3" customFormat="1" x14ac:dyDescent="0.25"/>
    <row r="1703" s="3" customFormat="1" x14ac:dyDescent="0.25"/>
    <row r="1704" s="3" customFormat="1" x14ac:dyDescent="0.25"/>
    <row r="1705" s="3" customFormat="1" x14ac:dyDescent="0.25"/>
    <row r="1706" s="3" customFormat="1" x14ac:dyDescent="0.25"/>
    <row r="1707" s="3" customFormat="1" x14ac:dyDescent="0.25"/>
    <row r="1708" s="3" customFormat="1" x14ac:dyDescent="0.25"/>
    <row r="1709" s="3" customFormat="1" x14ac:dyDescent="0.25"/>
    <row r="1710" s="3" customFormat="1" x14ac:dyDescent="0.25"/>
    <row r="1711" s="3" customFormat="1" x14ac:dyDescent="0.25"/>
    <row r="1712" s="3" customFormat="1" x14ac:dyDescent="0.25"/>
    <row r="1713" s="3" customFormat="1" x14ac:dyDescent="0.25"/>
    <row r="1714" s="3" customFormat="1" x14ac:dyDescent="0.25"/>
    <row r="1715" s="3" customFormat="1" x14ac:dyDescent="0.25"/>
    <row r="1716" s="3" customFormat="1" x14ac:dyDescent="0.25"/>
    <row r="1717" s="3" customFormat="1" x14ac:dyDescent="0.25"/>
    <row r="1718" s="3" customFormat="1" x14ac:dyDescent="0.25"/>
    <row r="1719" s="3" customFormat="1" x14ac:dyDescent="0.25"/>
    <row r="1720" s="3" customFormat="1" x14ac:dyDescent="0.25"/>
    <row r="1721" s="3" customFormat="1" x14ac:dyDescent="0.25"/>
    <row r="1722" s="3" customFormat="1" x14ac:dyDescent="0.25"/>
    <row r="1723" s="3" customFormat="1" x14ac:dyDescent="0.25"/>
    <row r="1724" s="3" customFormat="1" x14ac:dyDescent="0.25"/>
    <row r="1725" s="3" customFormat="1" x14ac:dyDescent="0.25"/>
    <row r="1726" s="3" customFormat="1" x14ac:dyDescent="0.25"/>
    <row r="1727" s="3" customFormat="1" x14ac:dyDescent="0.25"/>
    <row r="1728" s="3" customFormat="1" x14ac:dyDescent="0.25"/>
    <row r="1729" s="3" customFormat="1" x14ac:dyDescent="0.25"/>
    <row r="1730" s="3" customFormat="1" x14ac:dyDescent="0.25"/>
    <row r="1731" s="3" customFormat="1" x14ac:dyDescent="0.25"/>
    <row r="1732" s="3" customFormat="1" x14ac:dyDescent="0.25"/>
    <row r="1733" s="3" customFormat="1" x14ac:dyDescent="0.25"/>
    <row r="1734" s="3" customFormat="1" x14ac:dyDescent="0.25"/>
    <row r="1735" s="3" customFormat="1" x14ac:dyDescent="0.25"/>
    <row r="1736" s="3" customFormat="1" x14ac:dyDescent="0.25"/>
    <row r="1737" s="3" customFormat="1" x14ac:dyDescent="0.25"/>
    <row r="1738" s="3" customFormat="1" x14ac:dyDescent="0.25"/>
    <row r="1739" s="3" customFormat="1" x14ac:dyDescent="0.25"/>
    <row r="1740" s="3" customFormat="1" x14ac:dyDescent="0.25"/>
    <row r="1741" s="3" customFormat="1" x14ac:dyDescent="0.25"/>
    <row r="1742" s="3" customFormat="1" x14ac:dyDescent="0.25"/>
    <row r="1743" s="3" customFormat="1" x14ac:dyDescent="0.25"/>
    <row r="1744" s="3" customFormat="1" x14ac:dyDescent="0.25"/>
    <row r="1745" s="3" customFormat="1" x14ac:dyDescent="0.25"/>
    <row r="1746" s="3" customFormat="1" x14ac:dyDescent="0.25"/>
    <row r="1747" s="3" customFormat="1" x14ac:dyDescent="0.25"/>
    <row r="1748" s="3" customFormat="1" x14ac:dyDescent="0.25"/>
    <row r="1749" s="3" customFormat="1" x14ac:dyDescent="0.25"/>
    <row r="1750" s="3" customFormat="1" x14ac:dyDescent="0.25"/>
    <row r="1751" s="3" customFormat="1" x14ac:dyDescent="0.25"/>
    <row r="1752" s="3" customFormat="1" x14ac:dyDescent="0.25"/>
    <row r="1753" s="3" customFormat="1" x14ac:dyDescent="0.25"/>
    <row r="1754" s="3" customFormat="1" x14ac:dyDescent="0.25"/>
    <row r="1755" s="3" customFormat="1" x14ac:dyDescent="0.25"/>
    <row r="1756" s="3" customFormat="1" x14ac:dyDescent="0.25"/>
    <row r="1757" s="3" customFormat="1" x14ac:dyDescent="0.25"/>
    <row r="1758" s="3" customFormat="1" x14ac:dyDescent="0.25"/>
    <row r="1759" s="3" customFormat="1" x14ac:dyDescent="0.25"/>
    <row r="1760" s="3" customFormat="1" x14ac:dyDescent="0.25"/>
    <row r="1761" s="3" customFormat="1" x14ac:dyDescent="0.25"/>
    <row r="1762" s="3" customFormat="1" x14ac:dyDescent="0.25"/>
    <row r="1763" s="3" customFormat="1" x14ac:dyDescent="0.25"/>
    <row r="1764" s="3" customFormat="1" x14ac:dyDescent="0.25"/>
    <row r="1765" s="3" customFormat="1" x14ac:dyDescent="0.25"/>
    <row r="1766" s="3" customFormat="1" x14ac:dyDescent="0.25"/>
    <row r="1767" s="3" customFormat="1" x14ac:dyDescent="0.25"/>
    <row r="1768" s="3" customFormat="1" x14ac:dyDescent="0.25"/>
    <row r="1769" s="3" customFormat="1" x14ac:dyDescent="0.25"/>
    <row r="1770" s="3" customFormat="1" x14ac:dyDescent="0.25"/>
    <row r="1771" s="3" customFormat="1" x14ac:dyDescent="0.25"/>
    <row r="1772" s="3" customFormat="1" x14ac:dyDescent="0.25"/>
    <row r="1773" s="3" customFormat="1" x14ac:dyDescent="0.25"/>
    <row r="1774" s="3" customFormat="1" x14ac:dyDescent="0.25"/>
    <row r="1775" s="3" customFormat="1" x14ac:dyDescent="0.25"/>
    <row r="1776" s="3" customFormat="1" x14ac:dyDescent="0.25"/>
    <row r="1777" s="3" customFormat="1" x14ac:dyDescent="0.25"/>
    <row r="1778" s="3" customFormat="1" x14ac:dyDescent="0.25"/>
    <row r="1779" s="3" customFormat="1" x14ac:dyDescent="0.25"/>
    <row r="1780" s="3" customFormat="1" x14ac:dyDescent="0.25"/>
    <row r="1781" s="3" customFormat="1" x14ac:dyDescent="0.25"/>
    <row r="1782" s="3" customFormat="1" x14ac:dyDescent="0.25"/>
    <row r="1783" s="3" customFormat="1" x14ac:dyDescent="0.25"/>
    <row r="1784" s="3" customFormat="1" x14ac:dyDescent="0.25"/>
    <row r="1785" s="3" customFormat="1" x14ac:dyDescent="0.25"/>
    <row r="1786" s="3" customFormat="1" x14ac:dyDescent="0.25"/>
    <row r="1787" s="3" customFormat="1" x14ac:dyDescent="0.25"/>
    <row r="1788" s="3" customFormat="1" x14ac:dyDescent="0.25"/>
    <row r="1789" s="3" customFormat="1" x14ac:dyDescent="0.25"/>
    <row r="1790" s="3" customFormat="1" x14ac:dyDescent="0.25"/>
    <row r="1791" s="3" customFormat="1" x14ac:dyDescent="0.25"/>
    <row r="1792" s="3" customFormat="1" x14ac:dyDescent="0.25"/>
    <row r="1793" s="3" customFormat="1" x14ac:dyDescent="0.25"/>
    <row r="1794" s="3" customFormat="1" x14ac:dyDescent="0.25"/>
    <row r="1795" s="3" customFormat="1" x14ac:dyDescent="0.25"/>
    <row r="1796" s="3" customFormat="1" x14ac:dyDescent="0.25"/>
    <row r="1797" s="3" customFormat="1" x14ac:dyDescent="0.25"/>
    <row r="1798" s="3" customFormat="1" x14ac:dyDescent="0.25"/>
    <row r="1799" s="3" customFormat="1" x14ac:dyDescent="0.25"/>
    <row r="1800" s="3" customFormat="1" x14ac:dyDescent="0.25"/>
    <row r="1801" s="3" customFormat="1" x14ac:dyDescent="0.25"/>
    <row r="1802" s="3" customFormat="1" x14ac:dyDescent="0.25"/>
    <row r="1803" s="3" customFormat="1" x14ac:dyDescent="0.25"/>
    <row r="1804" s="3" customFormat="1" x14ac:dyDescent="0.25"/>
    <row r="1805" s="3" customFormat="1" x14ac:dyDescent="0.25"/>
    <row r="1806" s="3" customFormat="1" x14ac:dyDescent="0.25"/>
    <row r="1807" s="3" customFormat="1" x14ac:dyDescent="0.25"/>
    <row r="1808" s="3" customFormat="1" x14ac:dyDescent="0.25"/>
    <row r="1809" s="3" customFormat="1" x14ac:dyDescent="0.25"/>
    <row r="1810" s="3" customFormat="1" x14ac:dyDescent="0.25"/>
    <row r="1811" s="3" customFormat="1" x14ac:dyDescent="0.25"/>
    <row r="1812" s="3" customFormat="1" x14ac:dyDescent="0.25"/>
    <row r="1813" s="3" customFormat="1" x14ac:dyDescent="0.25"/>
    <row r="1814" s="3" customFormat="1" x14ac:dyDescent="0.25"/>
    <row r="1815" s="3" customFormat="1" x14ac:dyDescent="0.25"/>
    <row r="1816" s="3" customFormat="1" x14ac:dyDescent="0.25"/>
    <row r="1817" s="3" customFormat="1" x14ac:dyDescent="0.25"/>
    <row r="1818" s="3" customFormat="1" x14ac:dyDescent="0.25"/>
    <row r="1819" s="3" customFormat="1" x14ac:dyDescent="0.25"/>
    <row r="1820" s="3" customFormat="1" x14ac:dyDescent="0.25"/>
    <row r="1821" s="3" customFormat="1" x14ac:dyDescent="0.25"/>
    <row r="1822" s="3" customFormat="1" x14ac:dyDescent="0.25"/>
    <row r="1823" s="3" customFormat="1" x14ac:dyDescent="0.25"/>
    <row r="1824" s="3" customFormat="1" x14ac:dyDescent="0.25"/>
    <row r="1825" s="3" customFormat="1" x14ac:dyDescent="0.25"/>
    <row r="1826" s="3" customFormat="1" x14ac:dyDescent="0.25"/>
    <row r="1827" s="3" customFormat="1" x14ac:dyDescent="0.25"/>
    <row r="1828" s="3" customFormat="1" x14ac:dyDescent="0.25"/>
    <row r="1829" s="3" customFormat="1" x14ac:dyDescent="0.25"/>
    <row r="1830" s="3" customFormat="1" x14ac:dyDescent="0.25"/>
    <row r="1831" s="3" customFormat="1" x14ac:dyDescent="0.25"/>
    <row r="1832" s="3" customFormat="1" x14ac:dyDescent="0.25"/>
    <row r="1833" s="3" customFormat="1" x14ac:dyDescent="0.25"/>
    <row r="1834" s="3" customFormat="1" x14ac:dyDescent="0.25"/>
    <row r="1835" s="3" customFormat="1" x14ac:dyDescent="0.25"/>
    <row r="1836" s="3" customFormat="1" x14ac:dyDescent="0.25"/>
    <row r="1837" s="3" customFormat="1" x14ac:dyDescent="0.25"/>
    <row r="1838" s="3" customFormat="1" x14ac:dyDescent="0.25"/>
    <row r="1839" s="3" customFormat="1" x14ac:dyDescent="0.25"/>
    <row r="1840" s="3" customFormat="1" x14ac:dyDescent="0.25"/>
    <row r="1841" s="3" customFormat="1" x14ac:dyDescent="0.25"/>
    <row r="1842" s="3" customFormat="1" x14ac:dyDescent="0.25"/>
    <row r="1843" s="3" customFormat="1" x14ac:dyDescent="0.25"/>
    <row r="1844" s="3" customFormat="1" x14ac:dyDescent="0.25"/>
    <row r="1845" s="3" customFormat="1" x14ac:dyDescent="0.25"/>
    <row r="1846" s="3" customFormat="1" x14ac:dyDescent="0.25"/>
    <row r="1847" s="3" customFormat="1" x14ac:dyDescent="0.25"/>
    <row r="1848" s="3" customFormat="1" x14ac:dyDescent="0.25"/>
    <row r="1849" s="3" customFormat="1" x14ac:dyDescent="0.25"/>
    <row r="1850" s="3" customFormat="1" x14ac:dyDescent="0.25"/>
    <row r="1851" s="3" customFormat="1" x14ac:dyDescent="0.25"/>
    <row r="1852" s="3" customFormat="1" x14ac:dyDescent="0.25"/>
    <row r="1853" s="3" customFormat="1" x14ac:dyDescent="0.25"/>
    <row r="1854" s="3" customFormat="1" x14ac:dyDescent="0.25"/>
    <row r="1855" s="3" customFormat="1" x14ac:dyDescent="0.25"/>
    <row r="1856" s="3" customFormat="1" x14ac:dyDescent="0.25"/>
    <row r="1857" s="3" customFormat="1" x14ac:dyDescent="0.25"/>
    <row r="1858" s="3" customFormat="1" x14ac:dyDescent="0.25"/>
    <row r="1859" s="3" customFormat="1" x14ac:dyDescent="0.25"/>
    <row r="1860" s="3" customFormat="1" x14ac:dyDescent="0.25"/>
    <row r="1861" s="3" customFormat="1" x14ac:dyDescent="0.25"/>
    <row r="1862" s="3" customFormat="1" x14ac:dyDescent="0.25"/>
    <row r="1863" s="3" customFormat="1" x14ac:dyDescent="0.25"/>
    <row r="1864" s="3" customFormat="1" x14ac:dyDescent="0.25"/>
    <row r="1865" s="3" customFormat="1" x14ac:dyDescent="0.25"/>
    <row r="1866" s="3" customFormat="1" x14ac:dyDescent="0.25"/>
    <row r="1867" s="3" customFormat="1" x14ac:dyDescent="0.25"/>
    <row r="1868" s="3" customFormat="1" x14ac:dyDescent="0.25"/>
    <row r="1869" s="3" customFormat="1" x14ac:dyDescent="0.25"/>
    <row r="1870" s="3" customFormat="1" x14ac:dyDescent="0.25"/>
    <row r="1871" s="3" customFormat="1" x14ac:dyDescent="0.25"/>
    <row r="1872" s="3" customFormat="1" x14ac:dyDescent="0.25"/>
    <row r="1873" s="3" customFormat="1" x14ac:dyDescent="0.25"/>
    <row r="1874" s="3" customFormat="1" x14ac:dyDescent="0.25"/>
    <row r="1875" s="3" customFormat="1" x14ac:dyDescent="0.25"/>
    <row r="1876" s="3" customFormat="1" x14ac:dyDescent="0.25"/>
    <row r="1877" s="3" customFormat="1" x14ac:dyDescent="0.25"/>
    <row r="1878" s="3" customFormat="1" x14ac:dyDescent="0.25"/>
    <row r="1879" s="3" customFormat="1" x14ac:dyDescent="0.25"/>
    <row r="1880" s="3" customFormat="1" x14ac:dyDescent="0.25"/>
    <row r="1881" s="3" customFormat="1" x14ac:dyDescent="0.25"/>
    <row r="1882" s="3" customFormat="1" x14ac:dyDescent="0.25"/>
    <row r="1883" s="3" customFormat="1" x14ac:dyDescent="0.25"/>
    <row r="1884" s="3" customFormat="1" x14ac:dyDescent="0.25"/>
    <row r="1885" s="3" customFormat="1" x14ac:dyDescent="0.25"/>
    <row r="1886" s="3" customFormat="1" x14ac:dyDescent="0.25"/>
    <row r="1887" s="3" customFormat="1" x14ac:dyDescent="0.25"/>
    <row r="1888" s="3" customFormat="1" x14ac:dyDescent="0.25"/>
    <row r="1889" s="3" customFormat="1" x14ac:dyDescent="0.25"/>
    <row r="1890" s="3" customFormat="1" x14ac:dyDescent="0.25"/>
    <row r="1891" s="3" customFormat="1" x14ac:dyDescent="0.25"/>
    <row r="1892" s="3" customFormat="1" x14ac:dyDescent="0.25"/>
    <row r="1893" s="3" customFormat="1" x14ac:dyDescent="0.25"/>
    <row r="1894" s="3" customFormat="1" x14ac:dyDescent="0.25"/>
    <row r="1895" s="3" customFormat="1" x14ac:dyDescent="0.25"/>
    <row r="1896" s="3" customFormat="1" x14ac:dyDescent="0.25"/>
    <row r="1897" s="3" customFormat="1" x14ac:dyDescent="0.25"/>
    <row r="1898" s="3" customFormat="1" x14ac:dyDescent="0.25"/>
    <row r="1899" s="3" customFormat="1" x14ac:dyDescent="0.25"/>
    <row r="1900" s="3" customFormat="1" x14ac:dyDescent="0.25"/>
    <row r="1901" s="3" customFormat="1" x14ac:dyDescent="0.25"/>
    <row r="1902" s="3" customFormat="1" x14ac:dyDescent="0.25"/>
    <row r="1903" s="3" customFormat="1" x14ac:dyDescent="0.25"/>
    <row r="1904" s="3" customFormat="1" x14ac:dyDescent="0.25"/>
    <row r="1905" s="3" customFormat="1" x14ac:dyDescent="0.25"/>
    <row r="1906" s="3" customFormat="1" x14ac:dyDescent="0.25"/>
    <row r="1907" s="3" customFormat="1" x14ac:dyDescent="0.25"/>
    <row r="1908" s="3" customFormat="1" x14ac:dyDescent="0.25"/>
    <row r="1909" s="3" customFormat="1" x14ac:dyDescent="0.25"/>
    <row r="1910" s="3" customFormat="1" x14ac:dyDescent="0.25"/>
    <row r="1911" s="3" customFormat="1" x14ac:dyDescent="0.25"/>
    <row r="1912" s="3" customFormat="1" x14ac:dyDescent="0.25"/>
    <row r="1913" s="3" customFormat="1" x14ac:dyDescent="0.25"/>
    <row r="1914" s="3" customFormat="1" x14ac:dyDescent="0.25"/>
    <row r="1915" s="3" customFormat="1" x14ac:dyDescent="0.25"/>
    <row r="1916" s="3" customFormat="1" x14ac:dyDescent="0.25"/>
    <row r="1917" s="3" customFormat="1" x14ac:dyDescent="0.25"/>
    <row r="1918" s="3" customFormat="1" x14ac:dyDescent="0.25"/>
    <row r="1919" s="3" customFormat="1" x14ac:dyDescent="0.25"/>
    <row r="1920" s="3" customFormat="1" x14ac:dyDescent="0.25"/>
    <row r="1921" s="3" customFormat="1" x14ac:dyDescent="0.25"/>
    <row r="1922" s="3" customFormat="1" x14ac:dyDescent="0.25"/>
    <row r="1923" s="3" customFormat="1" x14ac:dyDescent="0.25"/>
    <row r="1924" s="3" customFormat="1" x14ac:dyDescent="0.25"/>
    <row r="1925" s="3" customFormat="1" x14ac:dyDescent="0.25"/>
    <row r="1926" s="3" customFormat="1" x14ac:dyDescent="0.25"/>
    <row r="1927" s="3" customFormat="1" x14ac:dyDescent="0.25"/>
    <row r="1928" s="3" customFormat="1" x14ac:dyDescent="0.25"/>
    <row r="1929" s="3" customFormat="1" x14ac:dyDescent="0.25"/>
    <row r="1930" s="3" customFormat="1" x14ac:dyDescent="0.25"/>
    <row r="1931" s="3" customFormat="1" x14ac:dyDescent="0.25"/>
    <row r="1932" s="3" customFormat="1" x14ac:dyDescent="0.25"/>
    <row r="1933" s="3" customFormat="1" x14ac:dyDescent="0.25"/>
    <row r="1934" s="3" customFormat="1" x14ac:dyDescent="0.25"/>
    <row r="1935" s="3" customFormat="1" x14ac:dyDescent="0.25"/>
    <row r="1936" s="3" customFormat="1" x14ac:dyDescent="0.25"/>
    <row r="1937" s="3" customFormat="1" x14ac:dyDescent="0.25"/>
    <row r="1938" s="3" customFormat="1" x14ac:dyDescent="0.25"/>
    <row r="1939" s="3" customFormat="1" x14ac:dyDescent="0.25"/>
    <row r="1940" s="3" customFormat="1" x14ac:dyDescent="0.25"/>
    <row r="1941" s="3" customFormat="1" x14ac:dyDescent="0.25"/>
    <row r="1942" s="3" customFormat="1" x14ac:dyDescent="0.25"/>
    <row r="1943" s="3" customFormat="1" x14ac:dyDescent="0.25"/>
    <row r="1944" s="3" customFormat="1" x14ac:dyDescent="0.25"/>
    <row r="1945" s="3" customFormat="1" x14ac:dyDescent="0.25"/>
    <row r="1946" s="3" customFormat="1" x14ac:dyDescent="0.25"/>
    <row r="1947" s="3" customFormat="1" x14ac:dyDescent="0.25"/>
    <row r="1948" s="3" customFormat="1" x14ac:dyDescent="0.25"/>
    <row r="1949" s="3" customFormat="1" x14ac:dyDescent="0.25"/>
    <row r="1950" s="3" customFormat="1" x14ac:dyDescent="0.25"/>
    <row r="1951" s="3" customFormat="1" x14ac:dyDescent="0.25"/>
    <row r="1952" s="3" customFormat="1" x14ac:dyDescent="0.25"/>
    <row r="1953" s="3" customFormat="1" x14ac:dyDescent="0.25"/>
    <row r="1954" s="3" customFormat="1" x14ac:dyDescent="0.25"/>
    <row r="1955" s="3" customFormat="1" x14ac:dyDescent="0.25"/>
    <row r="1956" s="3" customFormat="1" x14ac:dyDescent="0.25"/>
    <row r="1957" s="3" customFormat="1" x14ac:dyDescent="0.25"/>
    <row r="1958" s="3" customFormat="1" x14ac:dyDescent="0.25"/>
    <row r="1959" s="3" customFormat="1" x14ac:dyDescent="0.25"/>
    <row r="1960" s="3" customFormat="1" x14ac:dyDescent="0.25"/>
    <row r="1961" s="3" customFormat="1" x14ac:dyDescent="0.25"/>
    <row r="1962" s="3" customFormat="1" x14ac:dyDescent="0.25"/>
  </sheetData>
  <sheetProtection password="CDDE" sheet="1" objects="1" scenarios="1"/>
  <mergeCells count="7">
    <mergeCell ref="D2:E2"/>
    <mergeCell ref="B5:E5"/>
    <mergeCell ref="B6:E6"/>
    <mergeCell ref="B3:E3"/>
    <mergeCell ref="D8:E8"/>
    <mergeCell ref="C8:C9"/>
    <mergeCell ref="B8:B9"/>
  </mergeCells>
  <pageMargins left="0.7" right="0.7" top="0.75" bottom="0.75" header="0.3" footer="0.3"/>
  <headerFooter>
    <oddHeader>&amp;C&amp;"Calibri"&amp;10&amp;KFF0000 OFFICIAL&amp;1#_x000D_</oddHead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83DF-B9C9-4A3C-B1EC-082918E25978}">
  <dimension ref="B2:F9"/>
  <sheetViews>
    <sheetView showGridLines="0" workbookViewId="0">
      <selection activeCell="C14" sqref="C14"/>
    </sheetView>
  </sheetViews>
  <sheetFormatPr defaultColWidth="9" defaultRowHeight="11" x14ac:dyDescent="0.25"/>
  <cols>
    <col min="1" max="1" width="9" style="3"/>
    <col min="2" max="2" width="20.8984375" style="3" customWidth="1"/>
    <col min="3" max="3" width="15.69921875" style="3" customWidth="1"/>
    <col min="4" max="4" width="60.59765625" style="3" customWidth="1"/>
    <col min="5" max="5" width="16.69921875" style="3" customWidth="1"/>
    <col min="6" max="6" width="29.8984375" style="3" customWidth="1"/>
    <col min="7" max="16384" width="9" style="3"/>
  </cols>
  <sheetData>
    <row r="2" spans="2:6" ht="13.15" customHeight="1" x14ac:dyDescent="0.25">
      <c r="B2" s="206" t="s">
        <v>125</v>
      </c>
      <c r="C2" s="218" t="s">
        <v>134</v>
      </c>
      <c r="D2" s="218"/>
      <c r="E2" s="209" t="s">
        <v>135</v>
      </c>
      <c r="F2" s="209"/>
    </row>
    <row r="3" spans="2:6" x14ac:dyDescent="0.25">
      <c r="B3" s="206"/>
      <c r="C3" s="5" t="s">
        <v>136</v>
      </c>
      <c r="D3" s="5" t="s">
        <v>137</v>
      </c>
      <c r="E3" s="5" t="s">
        <v>14</v>
      </c>
      <c r="F3" s="5" t="s">
        <v>137</v>
      </c>
    </row>
    <row r="4" spans="2:6" ht="22" x14ac:dyDescent="0.25">
      <c r="B4" s="1" t="s">
        <v>128</v>
      </c>
      <c r="C4" s="1">
        <v>753</v>
      </c>
      <c r="D4" s="51" t="s">
        <v>138</v>
      </c>
      <c r="E4" s="1">
        <v>1.5</v>
      </c>
      <c r="F4" s="217" t="s">
        <v>139</v>
      </c>
    </row>
    <row r="5" spans="2:6" ht="22" x14ac:dyDescent="0.25">
      <c r="B5" s="1" t="s">
        <v>129</v>
      </c>
      <c r="C5" s="1">
        <v>62.5</v>
      </c>
      <c r="D5" s="34" t="s">
        <v>140</v>
      </c>
      <c r="E5" s="1">
        <v>0.3</v>
      </c>
      <c r="F5" s="217"/>
    </row>
    <row r="6" spans="2:6" ht="22" x14ac:dyDescent="0.25">
      <c r="B6" s="1" t="s">
        <v>130</v>
      </c>
      <c r="C6" s="1">
        <v>62.7</v>
      </c>
      <c r="D6" s="50" t="s">
        <v>141</v>
      </c>
      <c r="E6" s="1">
        <v>0.3</v>
      </c>
      <c r="F6" s="217"/>
    </row>
    <row r="7" spans="2:6" ht="33" x14ac:dyDescent="0.25">
      <c r="B7" s="1" t="s">
        <v>131</v>
      </c>
      <c r="C7" s="1">
        <v>55</v>
      </c>
      <c r="D7" s="49" t="s">
        <v>142</v>
      </c>
      <c r="E7" s="1">
        <v>0.3</v>
      </c>
      <c r="F7" s="217"/>
    </row>
    <row r="8" spans="2:6" ht="22" x14ac:dyDescent="0.25">
      <c r="B8" s="1" t="s">
        <v>132</v>
      </c>
      <c r="C8" s="1">
        <v>450</v>
      </c>
      <c r="D8" s="50" t="s">
        <v>143</v>
      </c>
      <c r="E8" s="1">
        <v>1.5</v>
      </c>
      <c r="F8" s="217"/>
    </row>
    <row r="9" spans="2:6" ht="44" x14ac:dyDescent="0.25">
      <c r="B9" s="1" t="s">
        <v>133</v>
      </c>
      <c r="C9" s="1">
        <v>2.5</v>
      </c>
      <c r="D9" s="34" t="s">
        <v>144</v>
      </c>
      <c r="E9" s="1">
        <v>5.0000000000000001E-3</v>
      </c>
      <c r="F9" s="217"/>
    </row>
  </sheetData>
  <mergeCells count="4">
    <mergeCell ref="F4:F9"/>
    <mergeCell ref="B2:B3"/>
    <mergeCell ref="C2:D2"/>
    <mergeCell ref="E2:F2"/>
  </mergeCells>
  <pageMargins left="0.7" right="0.7" top="0.75" bottom="0.75" header="0.3" footer="0.3"/>
  <pageSetup paperSize="9" orientation="portrait" r:id="rId1"/>
  <headerFooter>
    <oddHeader>&amp;C&amp;"Calibri"&amp;10&amp;KFF0000 OFFICIAL&amp;1#_x000D_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1d10f025-8b27-4b0b-b6e7-a2dc7664b1f5" xsi:nil="true"/>
    <lcf76f155ced4ddcb4097134ff3c332f xmlns="1d10f025-8b27-4b0b-b6e7-a2dc7664b1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1EA1C14933C148BD0C44194A7F119E" ma:contentTypeVersion="6" ma:contentTypeDescription="Create a new document." ma:contentTypeScope="" ma:versionID="48ff528f2a5254de3b6ef09d338747b4">
  <xsd:schema xmlns:xsd="http://www.w3.org/2001/XMLSchema" xmlns:xs="http://www.w3.org/2001/XMLSchema" xmlns:p="http://schemas.microsoft.com/office/2006/metadata/properties" xmlns:ns2="1d10f025-8b27-4b0b-b6e7-a2dc7664b1f5" targetNamespace="http://schemas.microsoft.com/office/2006/metadata/properties" ma:root="true" ma:fieldsID="f9475cb06d21babc0d3fb68767cfd48c" ns2:_="">
    <xsd:import namespace="1d10f025-8b27-4b0b-b6e7-a2dc7664b1f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0f025-8b27-4b0b-b6e7-a2dc7664b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0" nillable="true" ma:displayName="Image Tags_0" ma:hidden="true" ma:internalName="lcf76f155ced4ddcb4097134ff3c332f">
      <xsd:simpleType>
        <xsd:restriction base="dms:Note"/>
      </xsd:simpleType>
    </xsd:element>
    <xsd:element name="Date" ma:index="11" nillable="true" ma:displayName="Date" ma:format="DateTime"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366F6-A3CB-4A50-964C-77B91D4EE8D8}">
  <ds:schemaRefs>
    <ds:schemaRef ds:uri="http://schemas.microsoft.com/office/2006/metadata/properties"/>
    <ds:schemaRef ds:uri="http://schemas.microsoft.com/office/infopath/2007/PartnerControls"/>
    <ds:schemaRef ds:uri="1d10f025-8b27-4b0b-b6e7-a2dc7664b1f5"/>
  </ds:schemaRefs>
</ds:datastoreItem>
</file>

<file path=customXml/itemProps2.xml><?xml version="1.0" encoding="utf-8"?>
<ds:datastoreItem xmlns:ds="http://schemas.openxmlformats.org/officeDocument/2006/customXml" ds:itemID="{5663A45F-4B14-4A88-953F-EE7E96253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0f025-8b27-4b0b-b6e7-a2dc7664b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73F37B-D3A4-4D86-9DE5-739140DDF7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Residential Buildings</vt:lpstr>
      <vt:lpstr>Residential Buidlding Data</vt:lpstr>
      <vt:lpstr>NEXIS Comparison</vt:lpstr>
      <vt:lpstr>Commercial Buildings</vt:lpstr>
      <vt:lpstr>Road Damage</vt:lpstr>
      <vt:lpstr>Road Damage Assumptions</vt:lpstr>
      <vt:lpstr>Animal Mortalities</vt:lpstr>
      <vt:lpstr>Animal Mortality Data</vt:lpstr>
      <vt:lpstr>AnimalType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Green</dc:creator>
  <cp:keywords/>
  <dc:description/>
  <cp:lastModifiedBy>Conor Macgill</cp:lastModifiedBy>
  <cp:revision/>
  <dcterms:created xsi:type="dcterms:W3CDTF">2018-02-07T06:41:41Z</dcterms:created>
  <dcterms:modified xsi:type="dcterms:W3CDTF">2025-05-01T02:01:25Z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0x010100111EA1C14933C148BD0C44194A7F119E</vt:lpwstr>
  </property>
  <property fmtid="{D5CDD505-2E9C-101B-9397-08002B2CF9AE}" pid="3" name="MSIP_Label_8e7b4816-525d-4976-93bd-bcb06a9c224c_Enabled">
    <vt:lpwstr>true</vt:lpwstr>
  </property>
  <property fmtid="{D5CDD505-2E9C-101B-9397-08002B2CF9AE}" pid="4" name="MSIP_Label_8e7b4816-525d-4976-93bd-bcb06a9c224c_SetDate">
    <vt:lpwstr>2025-02-03T05:15:49Z</vt:lpwstr>
  </property>
  <property fmtid="{D5CDD505-2E9C-101B-9397-08002B2CF9AE}" pid="5" name="MSIP_Label_8e7b4816-525d-4976-93bd-bcb06a9c224c_Method">
    <vt:lpwstr>Standard</vt:lpwstr>
  </property>
  <property fmtid="{D5CDD505-2E9C-101B-9397-08002B2CF9AE}" pid="6" name="MSIP_Label_8e7b4816-525d-4976-93bd-bcb06a9c224c_Name">
    <vt:lpwstr>Official</vt:lpwstr>
  </property>
  <property fmtid="{D5CDD505-2E9C-101B-9397-08002B2CF9AE}" pid="7" name="MSIP_Label_8e7b4816-525d-4976-93bd-bcb06a9c224c_SiteId">
    <vt:lpwstr>53ebe217-aa1e-46fe-b88e-9d762dec2ef6</vt:lpwstr>
  </property>
  <property fmtid="{D5CDD505-2E9C-101B-9397-08002B2CF9AE}" pid="8" name="MSIP_Label_8e7b4816-525d-4976-93bd-bcb06a9c224c_ActionId">
    <vt:lpwstr>3db2b869-ee51-4fcc-91ca-7e9670640f60</vt:lpwstr>
  </property>
  <property fmtid="{D5CDD505-2E9C-101B-9397-08002B2CF9AE}" pid="9" name="MSIP_Label_8e7b4816-525d-4976-93bd-bcb06a9c224c_ContentBits">
    <vt:lpwstr>1</vt:lpwstr>
  </property>
</Properties>
</file>